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hantierecosoci.sharepoint.com/sites/Developpement/Shared Documents/Réappropriation collective du territoire/"/>
    </mc:Choice>
  </mc:AlternateContent>
  <xr:revisionPtr revIDLastSave="0" documentId="8_{A582EF9D-385D-4F20-8B54-C3DC064AC445}" xr6:coauthVersionLast="47" xr6:coauthVersionMax="47" xr10:uidLastSave="{00000000-0000-0000-0000-000000000000}"/>
  <workbookProtection workbookAlgorithmName="SHA-512" workbookHashValue="At3a6/6qNkxRWqf8HDjnMgnzSFOW1N22bnbQjXuDs6Q7OHXWmQt5tLYffYPaqU/qoGeupsZpUoVnnJhMfqWloQ==" workbookSaltValue="tMj+kkrUpVbimcdOU35B6g==" workbookSpinCount="100000" lockStructure="1"/>
  <bookViews>
    <workbookView xWindow="-23148" yWindow="-108" windowWidth="23256" windowHeight="12576" activeTab="1" xr2:uid="{00000000-000D-0000-FFFF-FFFF00000000}"/>
  </bookViews>
  <sheets>
    <sheet name="Instructions" sheetId="1" r:id="rId1"/>
    <sheet name="Questions et hypothèses" sheetId="2" r:id="rId2"/>
    <sheet name="Analyse financière préliminaire" sheetId="3" r:id="rId3"/>
    <sheet name="Calculs Prêts" sheetId="4" r:id="rId4"/>
  </sheets>
  <definedNames>
    <definedName name="_xlnm.Print_Area" localSheetId="2">'Analyse financière préliminaire'!$B$1:$E$40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jsuLhZgINgn9nWFpzMA4ig8xzyZA=="/>
    </ext>
  </extLst>
</workbook>
</file>

<file path=xl/calcChain.xml><?xml version="1.0" encoding="utf-8"?>
<calcChain xmlns="http://schemas.openxmlformats.org/spreadsheetml/2006/main">
  <c r="B15" i="4" l="1"/>
  <c r="B14" i="4"/>
  <c r="B7" i="4"/>
  <c r="B6" i="4"/>
  <c r="B37" i="3"/>
  <c r="B36" i="3"/>
  <c r="B35" i="3"/>
  <c r="B34" i="3"/>
  <c r="B33" i="3"/>
  <c r="C16" i="3"/>
  <c r="C17" i="3" s="1"/>
  <c r="C15" i="3"/>
  <c r="C14" i="3"/>
  <c r="C13" i="3"/>
  <c r="B8" i="3"/>
  <c r="D7" i="3"/>
  <c r="E2" i="3"/>
  <c r="D8" i="3" s="1"/>
  <c r="D9" i="3" s="1"/>
  <c r="H57" i="2"/>
  <c r="F53" i="2"/>
  <c r="C26" i="3" s="1"/>
  <c r="F50" i="2"/>
  <c r="F47" i="2"/>
  <c r="F38" i="2"/>
  <c r="E3" i="3" s="1"/>
  <c r="F19" i="2"/>
  <c r="F20" i="2" s="1"/>
  <c r="I7" i="2"/>
  <c r="I6" i="2"/>
  <c r="G20" i="2" l="1"/>
  <c r="E20" i="2"/>
  <c r="C29" i="3"/>
  <c r="D10" i="3"/>
  <c r="D17" i="3" s="1"/>
  <c r="B13" i="4" s="1"/>
  <c r="B16" i="4" s="1"/>
  <c r="D15" i="3"/>
  <c r="D13" i="3"/>
  <c r="D26" i="3"/>
  <c r="D34" i="3" s="1"/>
  <c r="C25" i="3"/>
  <c r="C34" i="3"/>
  <c r="C37" i="3"/>
  <c r="C18" i="3"/>
  <c r="D29" i="3"/>
  <c r="D37" i="3" s="1"/>
  <c r="D16" i="3"/>
  <c r="B5" i="4" s="1"/>
  <c r="B9" i="4" s="1"/>
  <c r="C9" i="3" l="1"/>
  <c r="C8" i="3"/>
  <c r="B10" i="4"/>
  <c r="C28" i="3"/>
  <c r="C33" i="3"/>
  <c r="D25" i="3"/>
  <c r="C27" i="3"/>
  <c r="C7" i="3"/>
  <c r="D14" i="3"/>
  <c r="D18" i="3" s="1"/>
  <c r="C10" i="3" l="1"/>
  <c r="D27" i="3"/>
  <c r="D35" i="3" s="1"/>
  <c r="C35" i="3"/>
  <c r="D33" i="3"/>
  <c r="C30" i="3"/>
  <c r="D28" i="3"/>
  <c r="D36" i="3" s="1"/>
  <c r="C36" i="3"/>
  <c r="C38" i="3" l="1"/>
  <c r="D38" i="3"/>
  <c r="D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7" authorId="0" shapeId="0" xr:uid="{00000000-0006-0000-0000-000001000000}">
      <text>
        <r>
          <rPr>
            <sz val="11"/>
            <color theme="1"/>
            <rFont val="Calibri"/>
            <scheme val="minor"/>
          </rPr>
          <t>Mot de passe : "loco"
Le classeur est protégé afin d'éviter les changements involontaires qui causent des erreurs
Pour modifier une cellule (autre que celles en jaune), un mot de passe est nécessaire</t>
        </r>
      </text>
    </comment>
  </commentList>
  <extLst>
    <ext xmlns:r="http://schemas.openxmlformats.org/officeDocument/2006/relationships" uri="GoogleSheetsCustomDataVersion1">
      <go:sheetsCustomData xmlns:go="http://customooxmlschemas.google.com/" r:id="rId1" roundtripDataSignature="AMtx7mjqUrtNta53ZkBBlgF+F9roVKNpG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Charles Gagnon</author>
  </authors>
  <commentList>
    <comment ref="F32" authorId="0" shapeId="0" xr:uid="{00000000-0006-0000-0100-000001000000}">
      <text>
        <r>
          <rPr>
            <b/>
            <sz val="9"/>
            <color indexed="81"/>
            <rFont val="Tahoma"/>
            <family val="2"/>
          </rPr>
          <t>Charles Gagnon:</t>
        </r>
        <r>
          <rPr>
            <sz val="9"/>
            <color indexed="81"/>
            <rFont val="Tahoma"/>
            <family val="2"/>
          </rPr>
          <t xml:space="preserve">
Le classeur est protégé afin d'éviter les changements involontaires qui causent des erreurs
Pour modifier une cellule (autre que celles en jaune), un mot de passe est nécessaire
Ce mot de passe est "loco"</t>
        </r>
      </text>
    </comment>
  </commentList>
  <extLst>
    <ext xmlns:r="http://schemas.openxmlformats.org/officeDocument/2006/relationships" uri="GoogleSheetsCustomDataVersion1">
      <go:sheetsCustomData xmlns:go="http://customooxmlschemas.google.com/" r:id="rId1" roundtripDataSignature="AMtx7miorZE1PB/zNI3GSQ+Y0BGHKQoPAg=="/>
    </ext>
  </extLst>
</comments>
</file>

<file path=xl/sharedStrings.xml><?xml version="1.0" encoding="utf-8"?>
<sst xmlns="http://schemas.openxmlformats.org/spreadsheetml/2006/main" count="159" uniqueCount="130">
  <si>
    <t>Instructions</t>
  </si>
  <si>
    <t>https://loco-mtl.net/ressources/acquisition-immobiliere-communautaire/chiffrier-pour-analyse-financiere-preliminaire/</t>
  </si>
  <si>
    <t>Contexte</t>
  </si>
  <si>
    <t>Dans le cadre du projet Loco Montréal de la Coalition Montréalaise des tables de quartier (CMTQ), le présent chiffrier vous permettra d'estimer rapidement et grossièrement les coûts de</t>
  </si>
  <si>
    <r>
      <rPr>
        <sz val="11"/>
        <color theme="1"/>
        <rFont val="Calibri"/>
      </rPr>
      <t xml:space="preserve">Il complète le </t>
    </r>
    <r>
      <rPr>
        <i/>
        <sz val="11"/>
        <color theme="1"/>
        <rFont val="Calibri"/>
      </rPr>
      <t>Guide pratique à l’intention d’organismes communautaires qui portent des initiatives immobilières</t>
    </r>
    <r>
      <rPr>
        <sz val="11"/>
        <color theme="1"/>
        <rFont val="Calibri"/>
      </rPr>
      <t xml:space="preserve"> et est donc prévu pour une utilisation complémentaire</t>
    </r>
  </si>
  <si>
    <r>
      <rPr>
        <sz val="11"/>
        <color theme="1"/>
        <rFont val="Calibri"/>
      </rPr>
      <t xml:space="preserve">Il sera tout particulièrement utile lors de l'étape </t>
    </r>
    <r>
      <rPr>
        <i/>
        <sz val="11"/>
        <color theme="1"/>
        <rFont val="Calibri"/>
      </rPr>
      <t>A2 - Comment évaluer sommairement si vous avez les moyens d’acquérir un site ?</t>
    </r>
    <r>
      <rPr>
        <sz val="11"/>
        <color theme="1"/>
        <rFont val="Calibri"/>
      </rPr>
      <t xml:space="preserve"> , avec la fiche du même nom.</t>
    </r>
  </si>
  <si>
    <r>
      <rPr>
        <sz val="11"/>
        <color theme="1"/>
        <rFont val="Calibri"/>
      </rPr>
      <t xml:space="preserve">Cet outil, comme le </t>
    </r>
    <r>
      <rPr>
        <i/>
        <sz val="11"/>
        <color theme="1"/>
        <rFont val="Calibri"/>
      </rPr>
      <t>Guide</t>
    </r>
    <r>
      <rPr>
        <sz val="11"/>
        <color theme="1"/>
        <rFont val="Calibri"/>
      </rPr>
      <t xml:space="preserve"> susmentionné, s'adresse plus spécifiquement aux organismes communautaires qui sont en réflexion pour des locaux communautaires adéquats.</t>
    </r>
  </si>
  <si>
    <t xml:space="preserve">Ce chiffrier a été réalisé par Kevin McMahon et Charles Gagnon, avec la collaboration de Ron Rayside de la firme Rayside Labossière. </t>
  </si>
  <si>
    <t xml:space="preserve">L'outil présente 4 Onglets : </t>
  </si>
  <si>
    <t>Où vous trouverez le contexte et les explications sur l'utilisations de l'outil</t>
  </si>
  <si>
    <t>Questions et hypothèses</t>
  </si>
  <si>
    <t>Où vous pourrez répondre aux questions qui permettront à l'outil d'effectuer les calculs permettant l'estimation des coûts</t>
  </si>
  <si>
    <t>Analyse financière préliminaire</t>
  </si>
  <si>
    <t>Où vous seront présentés les éléments de réponse et d'analyse préliminaire : Le montage financier et les coûts d'exploitation</t>
  </si>
  <si>
    <t>Calculs prêts</t>
  </si>
  <si>
    <t>Où les calculs transitoires entre les réponses aux questions et l'analyse financière sont montrés</t>
  </si>
  <si>
    <t>Vous devez répondre aux questions en remplissant les cellules en jaune</t>
  </si>
  <si>
    <t>comme celle-ci</t>
  </si>
  <si>
    <t>avec les meilleures informations dont vous disposez, même si elles sont une estimation</t>
  </si>
  <si>
    <t>Les différents onglets de l'outils sont protégés afin d'éviter les changements involontaires qui causent des erreurs.</t>
  </si>
  <si>
    <t>Pour modifier une cellule (autre que celles en jaune), un mot de passe est nécessaire.</t>
  </si>
  <si>
    <t>Mot de passe</t>
  </si>
  <si>
    <t>Mise en garde</t>
  </si>
  <si>
    <t>Cet outil ne doit pas servir à prendre une décision finale, mais plutôt à accompagner votre planification et à guider votre stratégie de développement.</t>
  </si>
  <si>
    <t>Il est basé sur des approximations et des règles de pouce et, par conséquent, n'est utile que lors des phases préliminaires. Il ne peut remplacer un exercice</t>
  </si>
  <si>
    <t>complet d'évaluation des coûts par des professionnels, intégrées dans des prévisions financières qui tiennent compte de tous les types de dépenses.</t>
  </si>
  <si>
    <t>Veuillez répondre aux questions suivantes afin de permettre à l'outil de faire les calculs nécessaires</t>
  </si>
  <si>
    <t>Questions</t>
  </si>
  <si>
    <t>Remplissez les cases en jaunes au meilleur de votre connaissance</t>
  </si>
  <si>
    <t>1) Est-ce que le projet est une rénovation ou un construction neuve?</t>
  </si>
  <si>
    <t>Construction neuve</t>
  </si>
  <si>
    <t>Déroulez</t>
  </si>
  <si>
    <t>Rénovation</t>
  </si>
  <si>
    <t>Choisir le bon choix dans la liste déroulante</t>
  </si>
  <si>
    <t>2) Quelle est la superficie totale de votre immeuble?</t>
  </si>
  <si>
    <r>
      <rPr>
        <i/>
        <sz val="11"/>
        <color theme="1"/>
        <rFont val="Calibri"/>
      </rPr>
      <t>en pi</t>
    </r>
    <r>
      <rPr>
        <i/>
        <vertAlign val="superscript"/>
        <sz val="11"/>
        <color theme="1"/>
        <rFont val="Calibri"/>
      </rPr>
      <t>2</t>
    </r>
  </si>
  <si>
    <t>Espace que vous allez effectivement occuper. La meilleure approximation que vous avez et incluant les espaces communs et de service</t>
  </si>
  <si>
    <t>3) Quelles sont les cibles (en %) des sources de financement de votre montage financier?</t>
  </si>
  <si>
    <t>Compte tenu des hypothèses que vous avez, lorsque vous en avez. Sinon, indiquez vos espoirs</t>
  </si>
  <si>
    <t>Subventions</t>
  </si>
  <si>
    <t>en %</t>
  </si>
  <si>
    <t>Dons, Philantropie</t>
  </si>
  <si>
    <t>Équité, investissement propre</t>
  </si>
  <si>
    <t xml:space="preserve">Prêts </t>
  </si>
  <si>
    <t>TOTAL</t>
  </si>
  <si>
    <t>4) Prévoyez vous des salaires à payer pour l'exploitation de votre immeuble?</t>
  </si>
  <si>
    <t>Pour la gestion et l'entretien de l'immeuble. Excluant les activités et l'animation des occupants</t>
  </si>
  <si>
    <t>En équivalent temps complet (ETC) : nombe de personne à temps plein sur une base annuelle</t>
  </si>
  <si>
    <t>Nombre d'employés</t>
  </si>
  <si>
    <t>en ETC</t>
  </si>
  <si>
    <t>5) Quel est le coût d'acquisition de l'immeuble?</t>
  </si>
  <si>
    <t>Combien prévoyez vous payer pour l'acquisition</t>
  </si>
  <si>
    <t>Hypothèses</t>
  </si>
  <si>
    <t>Liste des hypothèses, raccourcis, règles de pouce et approximation sur lesquels l'outil se base</t>
  </si>
  <si>
    <t>Ne pas changer les montants, sauf si vous savez ce que vous faites</t>
  </si>
  <si>
    <t>Coûts de constuction neuve</t>
  </si>
  <si>
    <r>
      <rPr>
        <sz val="11"/>
        <color theme="1"/>
        <rFont val="Calibri"/>
      </rPr>
      <t>/pi</t>
    </r>
    <r>
      <rPr>
        <vertAlign val="superscript"/>
        <sz val="11"/>
        <color theme="1"/>
        <rFont val="Calibri"/>
      </rPr>
      <t>2</t>
    </r>
  </si>
  <si>
    <t>Coûts de rénovation</t>
  </si>
  <si>
    <r>
      <rPr>
        <sz val="11"/>
        <color theme="1"/>
        <rFont val="Calibri"/>
      </rPr>
      <t>/pi</t>
    </r>
    <r>
      <rPr>
        <vertAlign val="superscript"/>
        <sz val="11"/>
        <color theme="1"/>
        <rFont val="Calibri"/>
      </rPr>
      <t>2</t>
    </r>
  </si>
  <si>
    <t>Coûts indirects (études, professionnels, etc)</t>
  </si>
  <si>
    <t>/Coûts directs</t>
  </si>
  <si>
    <t>Contigence (0% si incluse)</t>
  </si>
  <si>
    <t>Proportion d'espaces communs</t>
  </si>
  <si>
    <t>/ Espace total</t>
  </si>
  <si>
    <t>Exemption de taxes foncières (% de l'immeuble exempté)</t>
  </si>
  <si>
    <t>Taxes foncières (si exemptés)</t>
  </si>
  <si>
    <t>/ Valeur immeuble (Coûts)</t>
  </si>
  <si>
    <t>Taxes foncières (si non exemptés)</t>
  </si>
  <si>
    <t>Réserve de remplacement (pour travaux majeurs futurs)</t>
  </si>
  <si>
    <r>
      <rPr>
        <sz val="11"/>
        <color theme="1"/>
        <rFont val="Calibri"/>
      </rPr>
      <t>/pi</t>
    </r>
    <r>
      <rPr>
        <vertAlign val="superscript"/>
        <sz val="11"/>
        <color theme="1"/>
        <rFont val="Calibri"/>
      </rPr>
      <t>2</t>
    </r>
  </si>
  <si>
    <t>Hypothécaires conventionnels</t>
  </si>
  <si>
    <t>/Total de prêts</t>
  </si>
  <si>
    <t>Taux intérêts</t>
  </si>
  <si>
    <t>/ année</t>
  </si>
  <si>
    <t>Terme</t>
  </si>
  <si>
    <t>ans</t>
  </si>
  <si>
    <t>Capital patient</t>
  </si>
  <si>
    <t>Moratoire capital</t>
  </si>
  <si>
    <t>Capital patient (6% intérêt, moratoire de capital sur 15 ans)</t>
  </si>
  <si>
    <t>Coûts d'exploitation de l'immeuble</t>
  </si>
  <si>
    <t>Minimum</t>
  </si>
  <si>
    <t>Maximum</t>
  </si>
  <si>
    <t>Coût annuel des employés affectés à l'immeuble (avantages sociaux + administration inclus)</t>
  </si>
  <si>
    <t>/ personne /année</t>
  </si>
  <si>
    <t>Économie sur les coûts d'exploitation (prévus plus haut) par les RH</t>
  </si>
  <si>
    <t>/ Salaire</t>
  </si>
  <si>
    <t>Éléments d'analyse</t>
  </si>
  <si>
    <t xml:space="preserve">Chaque tranche d'endettement de </t>
  </si>
  <si>
    <t>représente une hausse des coûts (déboursés) de</t>
  </si>
  <si>
    <t>par année</t>
  </si>
  <si>
    <t xml:space="preserve">Parmi les stratégies pour réduire l'endettement, il y a l'augmentation de la part de subventions ou d'équité, ou la diminution des coûts du projet. </t>
  </si>
  <si>
    <t>ANALYSE FINANCIÈRE PRÉLIMINAIRE</t>
  </si>
  <si>
    <t>Superficie totale (pi2)</t>
  </si>
  <si>
    <t>Superficie locative (pi2)</t>
  </si>
  <si>
    <t>Montage financier</t>
  </si>
  <si>
    <t>Budget de réalisation (Coûts)</t>
  </si>
  <si>
    <t>Coût d'acquisition</t>
  </si>
  <si>
    <t>Coûts indirects</t>
  </si>
  <si>
    <t>Total des coûts</t>
  </si>
  <si>
    <t>Structure du montage financier (Sources de financement)</t>
  </si>
  <si>
    <t>Dons</t>
  </si>
  <si>
    <t>Équité</t>
  </si>
  <si>
    <t>Prêts (conventionnels)</t>
  </si>
  <si>
    <t>Prêts (capital patient)</t>
  </si>
  <si>
    <t>Sources de financement totales</t>
  </si>
  <si>
    <t>Dépenses (déboursés) d'exploitation</t>
  </si>
  <si>
    <t>Dépenses (déboursés) par année</t>
  </si>
  <si>
    <t>Coûts d'exploitation</t>
  </si>
  <si>
    <t>Salaires</t>
  </si>
  <si>
    <t>Taxes municipales</t>
  </si>
  <si>
    <t>Remboursements des prêts (capital et intérêts)</t>
  </si>
  <si>
    <t>Réserve de remplacement</t>
  </si>
  <si>
    <t>Partage par pied carré locatif (pour fixer le loyer présomptif)</t>
  </si>
  <si>
    <r>
      <rPr>
        <i/>
        <sz val="9"/>
        <color theme="1"/>
        <rFont val="Calibri"/>
      </rPr>
      <t>(Loyer moyen par pi</t>
    </r>
    <r>
      <rPr>
        <i/>
        <vertAlign val="superscript"/>
        <sz val="9"/>
        <color theme="1"/>
        <rFont val="Calibri"/>
      </rPr>
      <t>2</t>
    </r>
    <r>
      <rPr>
        <i/>
        <sz val="9"/>
        <color theme="1"/>
        <rFont val="Calibri"/>
      </rPr>
      <t xml:space="preserve"> devant être couvert par les usagers)</t>
    </r>
  </si>
  <si>
    <t>ZONE DE CALCULS DES PRÊTS</t>
  </si>
  <si>
    <t>Cette zone permet de transformer les réponses aux questions et les hypothèses en variables utilisables dans l'analyse financière</t>
  </si>
  <si>
    <t>Prêt hypothécaire</t>
  </si>
  <si>
    <t>Montant</t>
  </si>
  <si>
    <t>Taux intérêt</t>
  </si>
  <si>
    <t>mois</t>
  </si>
  <si>
    <t>Paiements / année</t>
  </si>
  <si>
    <t>Paiements mensuels</t>
  </si>
  <si>
    <t>Paiements annuels</t>
  </si>
  <si>
    <t>Durée du moratoire de capital</t>
  </si>
  <si>
    <t xml:space="preserve">À partir de quelques éléments et variables, l'outil se basera sur des approximations, des raccourcis et des "règles de pouce" (appelées hypothèses, voir plus bas) pour permettre une </t>
  </si>
  <si>
    <t>estimation préliminaire du Montage financier, des Coûts de réalisation et des Coûts (déboursés) d'exploitation de l'immeuble.</t>
  </si>
  <si>
    <t>construction et les frais d'exploitation d'un immeuble afin de permettre d'en estimer, tout aussi rapidement et grossièrement, le loyer qui devra être payé par les occupants, ou à</t>
  </si>
  <si>
    <t>tout le moins les coûts qui devront être partagés entre ceux-ci.</t>
  </si>
  <si>
    <t>Outil d'analyse financière préliminaire</t>
  </si>
  <si>
    <t>loco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</si>
</sst>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_);[Red]\(#,##0\ &quot;$&quot;\)"/>
    <numFmt numFmtId="8" formatCode="#,##0.00\ &quot;$&quot;_);[Red]\(#,##0.00\ &quot;$&quot;\)"/>
    <numFmt numFmtId="44" formatCode="_ * #,##0.00_)\ &quot;$&quot;_ ;_ * \(#,##0.00\)\ &quot;$&quot;_ ;_ * &quot;-&quot;??_)\ &quot;$&quot;_ ;_ @_ "/>
    <numFmt numFmtId="164" formatCode="_ * #,##0_)\ [$$-C0C]_ ;_ * \(#,##0\)\ [$$-C0C]_ ;_ * &quot;-&quot;??_)\ [$$-C0C]_ ;_ @_ "/>
    <numFmt numFmtId="165" formatCode="0.0%"/>
    <numFmt numFmtId="166" formatCode="_ * #,##0_)\ &quot;$&quot;_ ;_ * \(#,##0\)\ &quot;$&quot;_ ;_ * &quot;-&quot;??_)\ &quot;$&quot;_ ;_ @_ "/>
    <numFmt numFmtId="167" formatCode="_ * #,##0.00_)\ [$$-C0C]_ ;_ * \(#,##0.00\)\ [$$-C0C]_ ;_ * &quot;-&quot;??_)\ [$$-C0C]_ ;_ @_ "/>
  </numFmts>
  <fonts count="24" x14ac:knownFonts="1">
    <font>
      <sz val="11"/>
      <color theme="1"/>
      <name val="Calibri"/>
      <scheme val="minor"/>
    </font>
    <font>
      <sz val="11"/>
      <color theme="1"/>
      <name val="Calibri"/>
    </font>
    <font>
      <b/>
      <sz val="16"/>
      <color theme="1"/>
      <name val="Calibri"/>
    </font>
    <font>
      <b/>
      <sz val="16"/>
      <color rgb="FF2E75B5"/>
      <name val="Calibri"/>
    </font>
    <font>
      <u/>
      <sz val="11"/>
      <color theme="10"/>
      <name val="Calibri"/>
    </font>
    <font>
      <sz val="11"/>
      <color theme="1"/>
      <name val="Calibri"/>
      <scheme val="minor"/>
    </font>
    <font>
      <i/>
      <sz val="11"/>
      <color rgb="FFFFC000"/>
      <name val="Calibri"/>
    </font>
    <font>
      <sz val="9"/>
      <color theme="1"/>
      <name val="Calibri"/>
    </font>
    <font>
      <i/>
      <sz val="11"/>
      <color theme="1"/>
      <name val="Calibri"/>
    </font>
    <font>
      <b/>
      <sz val="11"/>
      <color theme="1"/>
      <name val="Calibri"/>
    </font>
    <font>
      <sz val="10"/>
      <color theme="1"/>
      <name val="Calibri"/>
    </font>
    <font>
      <sz val="11"/>
      <color rgb="FFF2F2F2"/>
      <name val="Calibri"/>
    </font>
    <font>
      <b/>
      <sz val="14"/>
      <color theme="0"/>
      <name val="Calibri"/>
    </font>
    <font>
      <b/>
      <sz val="14"/>
      <color theme="1"/>
      <name val="Calibri"/>
    </font>
    <font>
      <b/>
      <sz val="11"/>
      <color theme="0"/>
      <name val="Calibri"/>
    </font>
    <font>
      <i/>
      <sz val="9"/>
      <color theme="1"/>
      <name val="Calibri"/>
    </font>
    <font>
      <b/>
      <u/>
      <sz val="11"/>
      <color theme="1"/>
      <name val="Calibri"/>
    </font>
    <font>
      <i/>
      <vertAlign val="superscript"/>
      <sz val="11"/>
      <color theme="1"/>
      <name val="Calibri"/>
    </font>
    <font>
      <vertAlign val="superscript"/>
      <sz val="11"/>
      <color theme="1"/>
      <name val="Calibri"/>
    </font>
    <font>
      <i/>
      <vertAlign val="superscript"/>
      <sz val="9"/>
      <color theme="1"/>
      <name val="Calibri"/>
    </font>
    <font>
      <sz val="9"/>
      <color indexed="81"/>
      <name val="Tahoma"/>
      <family val="2"/>
    </font>
    <font>
      <b/>
      <sz val="9"/>
      <color indexed="81"/>
      <name val="Tahoma"/>
      <family val="2"/>
    </font>
    <font>
      <sz val="9"/>
      <color theme="0" tint="-0.499984740745262"/>
      <name val="Calibri"/>
      <family val="2"/>
    </font>
    <font>
      <i/>
      <sz val="11"/>
      <color rgb="FFFF0000"/>
      <name val="Calibri"/>
      <family val="2"/>
      <scheme val="minor"/>
    </font>
  </fonts>
  <fills count="8">
    <fill>
      <patternFill patternType="none"/>
    </fill>
    <fill>
      <patternFill patternType="gray125"/>
    </fill>
    <fill>
      <patternFill patternType="solid">
        <fgColor rgb="FFFFFF99"/>
        <bgColor rgb="FFFFFF99"/>
      </patternFill>
    </fill>
    <fill>
      <patternFill patternType="solid">
        <fgColor rgb="FFFFE598"/>
        <bgColor rgb="FFFFE598"/>
      </patternFill>
    </fill>
    <fill>
      <patternFill patternType="solid">
        <fgColor rgb="FFD8D8D8"/>
        <bgColor rgb="FFD8D8D8"/>
      </patternFill>
    </fill>
    <fill>
      <patternFill patternType="solid">
        <fgColor rgb="FF0C0C0C"/>
        <bgColor rgb="FF0C0C0C"/>
      </patternFill>
    </fill>
    <fill>
      <patternFill patternType="solid">
        <fgColor rgb="FF3F3F3F"/>
        <bgColor rgb="FF3F3F3F"/>
      </patternFill>
    </fill>
    <fill>
      <patternFill patternType="solid">
        <fgColor theme="0"/>
        <bgColor theme="0"/>
      </patternFill>
    </fill>
  </fills>
  <borders count="33">
    <border>
      <left/>
      <right/>
      <top/>
      <bottom/>
      <diagonal/>
    </border>
    <border>
      <left/>
      <right/>
      <top/>
      <bottom/>
      <diagonal/>
    </border>
    <border>
      <left/>
      <right/>
      <top/>
      <bottom style="double">
        <color rgb="FF000000"/>
      </bottom>
      <diagonal/>
    </border>
    <border>
      <left/>
      <right/>
      <top/>
      <bottom style="double">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double">
        <color rgb="FF000000"/>
      </bottom>
      <diagonal/>
    </border>
    <border>
      <left style="thin">
        <color rgb="FF000000"/>
      </left>
      <right style="medium">
        <color indexed="64"/>
      </right>
      <top style="thin">
        <color rgb="FF000000"/>
      </top>
      <bottom style="double">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double">
        <color rgb="FF000000"/>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double">
        <color rgb="FF000000"/>
      </top>
      <bottom style="medium">
        <color indexed="64"/>
      </bottom>
      <diagonal/>
    </border>
    <border>
      <left style="thin">
        <color rgb="FF000000"/>
      </left>
      <right style="medium">
        <color indexed="64"/>
      </right>
      <top style="double">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bottom style="medium">
        <color indexed="64"/>
      </bottom>
      <diagonal/>
    </border>
    <border>
      <left style="medium">
        <color indexed="64"/>
      </left>
      <right style="thin">
        <color rgb="FF000000"/>
      </right>
      <top style="thin">
        <color rgb="FF000000"/>
      </top>
      <bottom style="double">
        <color indexed="64"/>
      </bottom>
      <diagonal/>
    </border>
    <border>
      <left style="thin">
        <color rgb="FF000000"/>
      </left>
      <right style="medium">
        <color indexed="64"/>
      </right>
      <top style="thin">
        <color rgb="FF000000"/>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0">
    <xf numFmtId="0" fontId="0" fillId="0" borderId="0" xfId="0" applyFont="1" applyAlignment="1"/>
    <xf numFmtId="0" fontId="1" fillId="0" borderId="0" xfId="0" applyFont="1"/>
    <xf numFmtId="0" fontId="2" fillId="0" borderId="0" xfId="0" applyFont="1"/>
    <xf numFmtId="0" fontId="4" fillId="0" borderId="0" xfId="0" applyFont="1" applyAlignment="1">
      <alignment horizontal="right"/>
    </xf>
    <xf numFmtId="0" fontId="5" fillId="0" borderId="0" xfId="0" applyFont="1"/>
    <xf numFmtId="0" fontId="1" fillId="2" borderId="1" xfId="0" applyFont="1" applyFill="1" applyBorder="1" applyAlignment="1">
      <alignment horizontal="center"/>
    </xf>
    <xf numFmtId="0" fontId="6" fillId="0" borderId="0" xfId="0" applyFont="1" applyAlignment="1">
      <alignment horizontal="center" vertical="center"/>
    </xf>
    <xf numFmtId="0" fontId="7" fillId="0" borderId="0" xfId="0" applyFont="1"/>
    <xf numFmtId="0" fontId="8" fillId="0" borderId="0" xfId="0" applyFont="1" applyAlignment="1">
      <alignment horizontal="left"/>
    </xf>
    <xf numFmtId="0" fontId="9" fillId="0" borderId="0" xfId="0" applyFont="1"/>
    <xf numFmtId="0" fontId="8" fillId="0" borderId="0" xfId="0" applyFont="1"/>
    <xf numFmtId="0" fontId="11" fillId="0" borderId="0" xfId="0" applyFont="1"/>
    <xf numFmtId="0" fontId="1" fillId="0" borderId="0" xfId="0" applyFont="1" applyAlignment="1">
      <alignment horizontal="center" vertical="center"/>
    </xf>
    <xf numFmtId="0" fontId="8" fillId="0" borderId="0" xfId="0" applyFont="1" applyAlignment="1">
      <alignment horizontal="left"/>
    </xf>
    <xf numFmtId="0" fontId="1" fillId="0" borderId="0" xfId="0" applyFont="1" applyAlignment="1">
      <alignment horizontal="right"/>
    </xf>
    <xf numFmtId="0" fontId="1" fillId="0" borderId="2" xfId="0" applyFont="1" applyBorder="1" applyAlignment="1">
      <alignment horizontal="right"/>
    </xf>
    <xf numFmtId="0" fontId="9" fillId="0" borderId="0" xfId="0" applyFont="1" applyAlignment="1">
      <alignment horizontal="right"/>
    </xf>
    <xf numFmtId="9" fontId="9" fillId="0" borderId="0" xfId="0" applyNumberFormat="1" applyFont="1" applyAlignment="1">
      <alignment horizontal="center" vertical="center"/>
    </xf>
    <xf numFmtId="0" fontId="8" fillId="0" borderId="0" xfId="0" applyFont="1" applyAlignment="1">
      <alignment horizontal="right"/>
    </xf>
    <xf numFmtId="6" fontId="1" fillId="4" borderId="1" xfId="0" applyNumberFormat="1" applyFont="1" applyFill="1" applyBorder="1" applyAlignment="1">
      <alignment horizontal="center"/>
    </xf>
    <xf numFmtId="9" fontId="1" fillId="4" borderId="1" xfId="0" applyNumberFormat="1" applyFont="1" applyFill="1" applyBorder="1" applyAlignment="1">
      <alignment horizontal="center" vertical="center"/>
    </xf>
    <xf numFmtId="9" fontId="1" fillId="4" borderId="1" xfId="0" applyNumberFormat="1" applyFont="1" applyFill="1" applyBorder="1" applyAlignment="1">
      <alignment horizontal="center"/>
    </xf>
    <xf numFmtId="10" fontId="1" fillId="0" borderId="0" xfId="0" applyNumberFormat="1" applyFont="1"/>
    <xf numFmtId="165" fontId="1" fillId="4" borderId="1" xfId="0" applyNumberFormat="1" applyFont="1" applyFill="1" applyBorder="1" applyAlignment="1">
      <alignment horizontal="center"/>
    </xf>
    <xf numFmtId="10" fontId="1" fillId="4" borderId="1" xfId="0" applyNumberFormat="1" applyFont="1" applyFill="1" applyBorder="1" applyAlignment="1">
      <alignment horizontal="center"/>
    </xf>
    <xf numFmtId="8" fontId="1" fillId="4" borderId="1" xfId="0" applyNumberFormat="1" applyFont="1" applyFill="1" applyBorder="1" applyAlignment="1">
      <alignment horizontal="center"/>
    </xf>
    <xf numFmtId="1" fontId="1" fillId="4" borderId="1" xfId="0" applyNumberFormat="1" applyFont="1" applyFill="1" applyBorder="1" applyAlignment="1">
      <alignment horizontal="center" vertical="center"/>
    </xf>
    <xf numFmtId="9" fontId="1" fillId="0" borderId="0" xfId="0" applyNumberFormat="1" applyFont="1" applyAlignment="1">
      <alignment horizontal="center" vertical="center"/>
    </xf>
    <xf numFmtId="6" fontId="1" fillId="0" borderId="0" xfId="0" applyNumberFormat="1" applyFont="1" applyAlignment="1">
      <alignment horizontal="center"/>
    </xf>
    <xf numFmtId="0" fontId="10" fillId="0" borderId="4" xfId="0" applyFont="1" applyBorder="1"/>
    <xf numFmtId="9" fontId="1" fillId="0" borderId="5" xfId="0" applyNumberFormat="1" applyFont="1" applyBorder="1" applyAlignment="1">
      <alignment horizontal="center"/>
    </xf>
    <xf numFmtId="9" fontId="1" fillId="0" borderId="6" xfId="0" applyNumberFormat="1" applyFont="1" applyBorder="1" applyAlignment="1">
      <alignment horizontal="center"/>
    </xf>
    <xf numFmtId="6" fontId="1" fillId="0" borderId="5" xfId="0" applyNumberFormat="1" applyFont="1" applyBorder="1" applyAlignment="1">
      <alignment vertical="center"/>
    </xf>
    <xf numFmtId="6" fontId="1" fillId="0" borderId="6" xfId="0" applyNumberFormat="1" applyFont="1" applyBorder="1" applyAlignment="1">
      <alignment vertical="center"/>
    </xf>
    <xf numFmtId="44" fontId="1" fillId="0" borderId="5" xfId="0" applyNumberFormat="1" applyFont="1" applyBorder="1"/>
    <xf numFmtId="0" fontId="8" fillId="7" borderId="1" xfId="0" applyFont="1" applyFill="1" applyBorder="1"/>
    <xf numFmtId="0" fontId="15" fillId="7" borderId="1" xfId="0" applyFont="1" applyFill="1" applyBorder="1" applyAlignment="1">
      <alignment horizontal="right" vertical="top"/>
    </xf>
    <xf numFmtId="0" fontId="16" fillId="0" borderId="0" xfId="0" applyFont="1"/>
    <xf numFmtId="0" fontId="1" fillId="0" borderId="0" xfId="0" applyFont="1" applyAlignment="1">
      <alignment horizontal="left"/>
    </xf>
    <xf numFmtId="167" fontId="1" fillId="0" borderId="0" xfId="0" applyNumberFormat="1" applyFont="1"/>
    <xf numFmtId="1" fontId="1" fillId="0" borderId="0" xfId="0" applyNumberFormat="1" applyFont="1"/>
    <xf numFmtId="0" fontId="1" fillId="0" borderId="7" xfId="0" applyFont="1" applyBorder="1" applyAlignment="1">
      <alignment horizontal="left"/>
    </xf>
    <xf numFmtId="167" fontId="1" fillId="0" borderId="8" xfId="0" applyNumberFormat="1" applyFont="1" applyBorder="1"/>
    <xf numFmtId="44" fontId="1" fillId="0" borderId="9" xfId="0" applyNumberFormat="1" applyFont="1" applyBorder="1"/>
    <xf numFmtId="0" fontId="0" fillId="0" borderId="0" xfId="0" applyFont="1" applyAlignment="1"/>
    <xf numFmtId="37" fontId="1" fillId="2" borderId="1" xfId="0" applyNumberFormat="1" applyFont="1" applyFill="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protection locked="0"/>
    </xf>
    <xf numFmtId="9" fontId="1" fillId="2" borderId="3" xfId="0" applyNumberFormat="1" applyFont="1" applyFill="1" applyBorder="1" applyAlignment="1" applyProtection="1">
      <alignment horizontal="center" vertical="center"/>
      <protection locked="0"/>
    </xf>
    <xf numFmtId="39" fontId="1" fillId="2" borderId="1"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locked="0"/>
    </xf>
    <xf numFmtId="0" fontId="9" fillId="0" borderId="10" xfId="0" applyFont="1" applyBorder="1"/>
    <xf numFmtId="0" fontId="1" fillId="0" borderId="11" xfId="0" applyFont="1" applyBorder="1"/>
    <xf numFmtId="0" fontId="1" fillId="0" borderId="12" xfId="0" applyFont="1" applyBorder="1"/>
    <xf numFmtId="0" fontId="1" fillId="0" borderId="13" xfId="0" applyFont="1" applyBorder="1" applyAlignment="1">
      <alignment horizontal="left" indent="1"/>
    </xf>
    <xf numFmtId="164" fontId="1" fillId="0" borderId="14" xfId="0" applyNumberFormat="1" applyFont="1" applyBorder="1"/>
    <xf numFmtId="0" fontId="1" fillId="0" borderId="15" xfId="0" applyFont="1" applyBorder="1" applyAlignment="1">
      <alignment horizontal="left" indent="1"/>
    </xf>
    <xf numFmtId="164" fontId="1" fillId="0" borderId="16" xfId="0" applyNumberFormat="1" applyFont="1" applyBorder="1"/>
    <xf numFmtId="0" fontId="14" fillId="6" borderId="17" xfId="0" applyFont="1" applyFill="1" applyBorder="1" applyAlignment="1">
      <alignment horizontal="right"/>
    </xf>
    <xf numFmtId="9" fontId="14" fillId="6" borderId="18" xfId="0" applyNumberFormat="1" applyFont="1" applyFill="1" applyBorder="1" applyAlignment="1">
      <alignment horizontal="center"/>
    </xf>
    <xf numFmtId="164" fontId="14" fillId="6" borderId="19" xfId="0" applyNumberFormat="1" applyFont="1" applyFill="1" applyBorder="1"/>
    <xf numFmtId="166" fontId="1" fillId="0" borderId="14" xfId="0" applyNumberFormat="1" applyFont="1" applyBorder="1"/>
    <xf numFmtId="0" fontId="14" fillId="6" borderId="20" xfId="0" applyFont="1" applyFill="1" applyBorder="1" applyAlignment="1">
      <alignment horizontal="right"/>
    </xf>
    <xf numFmtId="166" fontId="14" fillId="6" borderId="21" xfId="0" applyNumberFormat="1" applyFont="1" applyFill="1" applyBorder="1"/>
    <xf numFmtId="0" fontId="9" fillId="0" borderId="22" xfId="0" applyFont="1" applyBorder="1"/>
    <xf numFmtId="44" fontId="9" fillId="0" borderId="23" xfId="0" applyNumberFormat="1" applyFont="1" applyBorder="1" applyAlignment="1">
      <alignment horizontal="center" vertical="center"/>
    </xf>
    <xf numFmtId="0" fontId="9" fillId="0" borderId="24" xfId="0" applyFont="1" applyBorder="1" applyAlignment="1">
      <alignment horizontal="center" vertical="center"/>
    </xf>
    <xf numFmtId="6" fontId="1" fillId="0" borderId="14" xfId="0" applyNumberFormat="1" applyFont="1" applyBorder="1" applyAlignment="1">
      <alignment vertical="center"/>
    </xf>
    <xf numFmtId="6" fontId="1" fillId="0" borderId="16" xfId="0" applyNumberFormat="1" applyFont="1" applyBorder="1" applyAlignment="1">
      <alignment vertical="center"/>
    </xf>
    <xf numFmtId="6" fontId="14" fillId="6" borderId="25" xfId="0" applyNumberFormat="1" applyFont="1" applyFill="1" applyBorder="1" applyAlignment="1">
      <alignment vertical="center"/>
    </xf>
    <xf numFmtId="6" fontId="14" fillId="6" borderId="19" xfId="0" applyNumberFormat="1" applyFont="1" applyFill="1" applyBorder="1" applyAlignment="1">
      <alignment vertical="center"/>
    </xf>
    <xf numFmtId="0" fontId="9" fillId="0" borderId="22" xfId="0" applyFont="1" applyBorder="1" applyAlignment="1">
      <alignment horizontal="left"/>
    </xf>
    <xf numFmtId="44" fontId="1" fillId="0" borderId="14" xfId="0" applyNumberFormat="1" applyFont="1" applyBorder="1"/>
    <xf numFmtId="0" fontId="1" fillId="0" borderId="26" xfId="0" applyFont="1" applyBorder="1" applyAlignment="1">
      <alignment horizontal="left" indent="1"/>
    </xf>
    <xf numFmtId="44" fontId="1" fillId="0" borderId="27" xfId="0" applyNumberFormat="1" applyFont="1" applyBorder="1"/>
    <xf numFmtId="44" fontId="14" fillId="6" borderId="25" xfId="0" applyNumberFormat="1" applyFont="1" applyFill="1" applyBorder="1" applyAlignment="1">
      <alignment vertical="center"/>
    </xf>
    <xf numFmtId="44" fontId="14" fillId="6" borderId="19" xfId="0" applyNumberFormat="1" applyFont="1" applyFill="1" applyBorder="1" applyAlignment="1">
      <alignment vertical="center"/>
    </xf>
    <xf numFmtId="0" fontId="10" fillId="0" borderId="1" xfId="0" applyFont="1" applyBorder="1"/>
    <xf numFmtId="0" fontId="1" fillId="0" borderId="1" xfId="0" applyFont="1" applyBorder="1"/>
    <xf numFmtId="0" fontId="22" fillId="0" borderId="1" xfId="0" applyFont="1" applyBorder="1" applyAlignment="1">
      <alignment horizontal="right"/>
    </xf>
    <xf numFmtId="0" fontId="13" fillId="0" borderId="1" xfId="0" applyFont="1" applyBorder="1" applyAlignment="1">
      <alignment horizontal="center"/>
    </xf>
    <xf numFmtId="0" fontId="9" fillId="0" borderId="1" xfId="0" applyFont="1" applyBorder="1"/>
    <xf numFmtId="44" fontId="1" fillId="0" borderId="1" xfId="0" applyNumberFormat="1" applyFont="1" applyBorder="1"/>
    <xf numFmtId="0" fontId="8" fillId="0" borderId="1" xfId="0" applyFont="1" applyBorder="1"/>
    <xf numFmtId="0" fontId="0" fillId="0" borderId="28" xfId="0" applyFont="1" applyBorder="1" applyAlignment="1"/>
    <xf numFmtId="37" fontId="22" fillId="0" borderId="29" xfId="0" applyNumberFormat="1" applyFont="1" applyBorder="1"/>
    <xf numFmtId="0" fontId="1" fillId="0" borderId="29" xfId="0" applyFont="1" applyBorder="1"/>
    <xf numFmtId="0" fontId="1" fillId="0" borderId="29" xfId="0" applyFont="1" applyBorder="1" applyAlignment="1">
      <alignment horizontal="right"/>
    </xf>
    <xf numFmtId="0" fontId="0" fillId="0" borderId="30" xfId="0" applyFont="1" applyBorder="1" applyAlignment="1"/>
    <xf numFmtId="0" fontId="1" fillId="0" borderId="31" xfId="0" applyFont="1" applyBorder="1"/>
    <xf numFmtId="0" fontId="1" fillId="0" borderId="32" xfId="0" applyFont="1" applyBorder="1"/>
    <xf numFmtId="0" fontId="3" fillId="0" borderId="0" xfId="0" applyFont="1" applyAlignment="1">
      <alignment horizontal="center"/>
    </xf>
    <xf numFmtId="0" fontId="0" fillId="0" borderId="0" xfId="0" applyFont="1" applyAlignment="1"/>
    <xf numFmtId="0" fontId="12" fillId="5" borderId="10" xfId="0" applyFont="1" applyFill="1" applyBorder="1" applyAlignment="1">
      <alignment horizontal="center"/>
    </xf>
    <xf numFmtId="0" fontId="12" fillId="5" borderId="11" xfId="0" applyFont="1" applyFill="1" applyBorder="1" applyAlignment="1">
      <alignment horizontal="center"/>
    </xf>
    <xf numFmtId="0" fontId="12" fillId="5" borderId="12" xfId="0" applyFont="1" applyFill="1" applyBorder="1" applyAlignment="1">
      <alignment horizontal="center"/>
    </xf>
    <xf numFmtId="0" fontId="13" fillId="0" borderId="28" xfId="0" applyFont="1" applyBorder="1" applyAlignment="1">
      <alignment horizontal="center"/>
    </xf>
    <xf numFmtId="0" fontId="13" fillId="0" borderId="1" xfId="0" applyFont="1" applyBorder="1" applyAlignment="1">
      <alignment horizontal="center"/>
    </xf>
    <xf numFmtId="0" fontId="13" fillId="0" borderId="29" xfId="0" applyFont="1" applyBorder="1" applyAlignment="1">
      <alignment horizontal="center"/>
    </xf>
    <xf numFmtId="0" fontId="23" fillId="0" borderId="0" xfId="0" applyFont="1" applyAlignment="1">
      <alignment horizontal="center"/>
    </xf>
    <xf numFmtId="0" fontId="10" fillId="3" borderId="1" xfId="0" applyFont="1" applyFill="1" applyBorder="1" applyAlignment="1" applyProtection="1">
      <alignment horizontal="center" vertical="center"/>
      <protection locked="0"/>
    </xf>
  </cellXfs>
  <cellStyles count="1">
    <cellStyle name="Normal" xfId="0" builtinId="0"/>
  </cellStyles>
  <dxfs count="2">
    <dxf>
      <fill>
        <patternFill patternType="solid">
          <fgColor rgb="FFFF0000"/>
          <bgColor rgb="FFFF0000"/>
        </patternFill>
      </fill>
    </dxf>
    <dxf>
      <font>
        <color theme="0" tint="-4.9989318521683403E-2"/>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317480" cy="1524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0317480" cy="15240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oco-mtl.net/ressources/acquisition-immobiliere-communautaire/chiffrier-pour-analyse-financiere-preliminair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4"/>
  <sheetViews>
    <sheetView topLeftCell="A19" workbookViewId="0">
      <selection activeCell="J38" sqref="J38"/>
    </sheetView>
  </sheetViews>
  <sheetFormatPr baseColWidth="10" defaultColWidth="14.44140625" defaultRowHeight="15" customHeight="1" x14ac:dyDescent="0.3"/>
  <cols>
    <col min="1" max="4" width="10.6640625" customWidth="1"/>
    <col min="5" max="5" width="14.44140625" customWidth="1"/>
    <col min="6" max="6" width="16.6640625" customWidth="1"/>
    <col min="7" max="7" width="12.6640625" customWidth="1"/>
    <col min="8" max="26" width="10.6640625" customWidth="1"/>
  </cols>
  <sheetData>
    <row r="1" spans="1:13" ht="14.25" customHeight="1" x14ac:dyDescent="0.3"/>
    <row r="2" spans="1:13" ht="14.25" customHeight="1" x14ac:dyDescent="0.3"/>
    <row r="3" spans="1:13" ht="14.25" customHeight="1" x14ac:dyDescent="0.3"/>
    <row r="4" spans="1:13" ht="14.25" customHeight="1" x14ac:dyDescent="0.3">
      <c r="A4" s="1"/>
      <c r="B4" s="1"/>
    </row>
    <row r="5" spans="1:13" ht="14.25" customHeight="1" x14ac:dyDescent="0.3"/>
    <row r="6" spans="1:13" ht="14.25" customHeight="1" x14ac:dyDescent="0.3"/>
    <row r="7" spans="1:13" ht="14.25" customHeight="1" x14ac:dyDescent="0.4">
      <c r="A7" s="2" t="s">
        <v>0</v>
      </c>
    </row>
    <row r="8" spans="1:13" ht="14.25" customHeight="1" x14ac:dyDescent="0.4">
      <c r="A8" s="2"/>
    </row>
    <row r="9" spans="1:13" ht="14.25" customHeight="1" x14ac:dyDescent="0.4">
      <c r="A9" s="2"/>
    </row>
    <row r="10" spans="1:13" ht="14.25" customHeight="1" x14ac:dyDescent="0.4">
      <c r="A10" s="2"/>
    </row>
    <row r="11" spans="1:13" ht="14.25" customHeight="1" x14ac:dyDescent="0.4">
      <c r="A11" s="2"/>
    </row>
    <row r="12" spans="1:13" ht="21" x14ac:dyDescent="0.4">
      <c r="A12" s="90" t="s">
        <v>128</v>
      </c>
      <c r="B12" s="91"/>
      <c r="C12" s="91"/>
      <c r="D12" s="91"/>
      <c r="E12" s="91"/>
      <c r="F12" s="91"/>
      <c r="G12" s="91"/>
      <c r="H12" s="91"/>
      <c r="I12" s="91"/>
      <c r="J12" s="91"/>
      <c r="K12" s="91"/>
      <c r="L12" s="91"/>
      <c r="M12" s="91"/>
    </row>
    <row r="13" spans="1:13" ht="14.25" customHeight="1" x14ac:dyDescent="0.4">
      <c r="A13" s="2"/>
      <c r="M13" s="3" t="s">
        <v>1</v>
      </c>
    </row>
    <row r="14" spans="1:13" ht="21" x14ac:dyDescent="0.4">
      <c r="A14" s="2" t="s">
        <v>2</v>
      </c>
    </row>
    <row r="15" spans="1:13" ht="14.25" customHeight="1" x14ac:dyDescent="0.3">
      <c r="A15" s="1" t="s">
        <v>3</v>
      </c>
    </row>
    <row r="16" spans="1:13" ht="14.25" customHeight="1" x14ac:dyDescent="0.3">
      <c r="A16" s="1" t="s">
        <v>126</v>
      </c>
    </row>
    <row r="17" spans="1:5" ht="14.25" customHeight="1" x14ac:dyDescent="0.3">
      <c r="A17" s="1" t="s">
        <v>127</v>
      </c>
    </row>
    <row r="18" spans="1:5" ht="14.25" customHeight="1" x14ac:dyDescent="0.3">
      <c r="A18" s="1"/>
    </row>
    <row r="19" spans="1:5" ht="14.25" customHeight="1" x14ac:dyDescent="0.3">
      <c r="A19" s="1" t="s">
        <v>4</v>
      </c>
    </row>
    <row r="20" spans="1:5" ht="14.25" customHeight="1" x14ac:dyDescent="0.3">
      <c r="A20" s="1" t="s">
        <v>5</v>
      </c>
    </row>
    <row r="21" spans="1:5" ht="14.25" customHeight="1" x14ac:dyDescent="0.3">
      <c r="A21" s="1" t="s">
        <v>6</v>
      </c>
    </row>
    <row r="22" spans="1:5" ht="14.25" customHeight="1" x14ac:dyDescent="0.3">
      <c r="A22" s="1"/>
    </row>
    <row r="23" spans="1:5" ht="14.25" customHeight="1" x14ac:dyDescent="0.3">
      <c r="A23" s="1" t="s">
        <v>7</v>
      </c>
    </row>
    <row r="24" spans="1:5" ht="14.25" customHeight="1" x14ac:dyDescent="0.3">
      <c r="A24" s="1"/>
    </row>
    <row r="25" spans="1:5" ht="21" x14ac:dyDescent="0.4">
      <c r="A25" s="2" t="s">
        <v>0</v>
      </c>
    </row>
    <row r="26" spans="1:5" ht="14.25" customHeight="1" x14ac:dyDescent="0.3">
      <c r="A26" s="1" t="s">
        <v>124</v>
      </c>
    </row>
    <row r="27" spans="1:5" ht="14.25" customHeight="1" x14ac:dyDescent="0.3">
      <c r="A27" s="1" t="s">
        <v>125</v>
      </c>
    </row>
    <row r="28" spans="1:5" ht="14.25" customHeight="1" x14ac:dyDescent="0.3">
      <c r="A28" s="1"/>
    </row>
    <row r="29" spans="1:5" ht="14.25" customHeight="1" x14ac:dyDescent="0.3">
      <c r="A29" s="1" t="s">
        <v>8</v>
      </c>
    </row>
    <row r="30" spans="1:5" ht="14.25" customHeight="1" x14ac:dyDescent="0.3">
      <c r="A30" s="1"/>
      <c r="B30" s="4" t="s">
        <v>0</v>
      </c>
      <c r="E30" s="4" t="s">
        <v>9</v>
      </c>
    </row>
    <row r="31" spans="1:5" ht="14.25" customHeight="1" x14ac:dyDescent="0.3">
      <c r="A31" s="1"/>
      <c r="B31" s="4" t="s">
        <v>10</v>
      </c>
      <c r="E31" s="4" t="s">
        <v>11</v>
      </c>
    </row>
    <row r="32" spans="1:5" ht="14.25" customHeight="1" x14ac:dyDescent="0.3">
      <c r="A32" s="1"/>
      <c r="B32" s="4" t="s">
        <v>12</v>
      </c>
      <c r="E32" s="4" t="s">
        <v>13</v>
      </c>
    </row>
    <row r="33" spans="1:8" ht="14.25" customHeight="1" x14ac:dyDescent="0.3">
      <c r="A33" s="1"/>
      <c r="B33" s="4" t="s">
        <v>14</v>
      </c>
      <c r="E33" s="4" t="s">
        <v>15</v>
      </c>
    </row>
    <row r="34" spans="1:8" ht="14.25" customHeight="1" x14ac:dyDescent="0.3">
      <c r="A34" s="1"/>
    </row>
    <row r="35" spans="1:8" ht="14.25" customHeight="1" x14ac:dyDescent="0.3">
      <c r="A35" s="1" t="s">
        <v>16</v>
      </c>
      <c r="F35" s="5" t="s">
        <v>17</v>
      </c>
      <c r="G35" s="4" t="s">
        <v>18</v>
      </c>
    </row>
    <row r="36" spans="1:8" ht="14.25" customHeight="1" x14ac:dyDescent="0.3">
      <c r="A36" s="1" t="s">
        <v>19</v>
      </c>
    </row>
    <row r="37" spans="1:8" ht="14.25" customHeight="1" x14ac:dyDescent="0.3">
      <c r="A37" s="1" t="s">
        <v>20</v>
      </c>
      <c r="G37" s="6" t="s">
        <v>21</v>
      </c>
      <c r="H37" s="98" t="s">
        <v>129</v>
      </c>
    </row>
    <row r="38" spans="1:8" ht="14.25" customHeight="1" x14ac:dyDescent="0.3">
      <c r="A38" s="1"/>
      <c r="G38" s="6"/>
    </row>
    <row r="39" spans="1:8" ht="21" x14ac:dyDescent="0.4">
      <c r="A39" s="2" t="s">
        <v>22</v>
      </c>
    </row>
    <row r="40" spans="1:8" ht="14.25" customHeight="1" x14ac:dyDescent="0.3">
      <c r="A40" s="1" t="s">
        <v>23</v>
      </c>
    </row>
    <row r="41" spans="1:8" ht="14.25" customHeight="1" x14ac:dyDescent="0.3">
      <c r="A41" s="1" t="s">
        <v>24</v>
      </c>
    </row>
    <row r="42" spans="1:8" ht="14.25" customHeight="1" x14ac:dyDescent="0.3">
      <c r="A42" s="1" t="s">
        <v>25</v>
      </c>
    </row>
    <row r="43" spans="1:8" ht="14.25" customHeight="1" x14ac:dyDescent="0.3">
      <c r="A43" s="1"/>
    </row>
    <row r="44" spans="1:8" ht="14.25" customHeight="1" x14ac:dyDescent="0.3">
      <c r="A44" s="7"/>
    </row>
    <row r="45" spans="1:8" ht="14.25" customHeight="1" x14ac:dyDescent="0.3"/>
    <row r="46" spans="1:8" ht="14.25" customHeight="1" x14ac:dyDescent="0.3"/>
    <row r="47" spans="1:8" ht="14.25" customHeight="1" x14ac:dyDescent="0.3"/>
    <row r="48" spans="1: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sheetData>
  <sheetProtection algorithmName="SHA-512" hashValue="GqFpiy8QJR4mDWDAaDn/84OJq+9dBWQHiLKgtN0DF6JdvXN+tX0AdxWadLKsfKJTOM6MuKdI+D2tI6t/PRufBA==" saltValue="zh52876a6GOZVWStLfZSPA==" spinCount="100000" sheet="1" objects="1" scenarios="1"/>
  <mergeCells count="1">
    <mergeCell ref="A12:M12"/>
  </mergeCells>
  <hyperlinks>
    <hyperlink ref="M13" r:id="rId1" xr:uid="{00000000-0004-0000-0000-000000000000}"/>
  </hyperlinks>
  <pageMargins left="0.70866141732283472" right="0.70866141732283472" top="0.74803149606299213" bottom="0.74803149606299213" header="0" footer="0"/>
  <pageSetup paperSize="5" orientation="landscape" r:id="rId2"/>
  <headerFooter>
    <oddHeader>&amp;Cur</oddHead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selection activeCell="F6" sqref="F6"/>
    </sheetView>
  </sheetViews>
  <sheetFormatPr baseColWidth="10" defaultColWidth="14.44140625" defaultRowHeight="15" customHeight="1" x14ac:dyDescent="0.3"/>
  <cols>
    <col min="1" max="3" width="10.6640625" customWidth="1"/>
    <col min="4" max="4" width="17.109375" customWidth="1"/>
    <col min="5" max="5" width="14.44140625" customWidth="1"/>
    <col min="6" max="6" width="18.88671875" customWidth="1"/>
    <col min="7" max="7" width="12.6640625" customWidth="1"/>
    <col min="8" max="26" width="10.6640625" customWidth="1"/>
  </cols>
  <sheetData>
    <row r="1" spans="1:11" ht="14.25" customHeight="1" x14ac:dyDescent="0.3">
      <c r="A1" s="8" t="s">
        <v>26</v>
      </c>
    </row>
    <row r="2" spans="1:11" ht="14.25" customHeight="1" x14ac:dyDescent="0.3">
      <c r="A2" s="7"/>
    </row>
    <row r="3" spans="1:11" ht="21" x14ac:dyDescent="0.4">
      <c r="A3" s="2" t="s">
        <v>27</v>
      </c>
    </row>
    <row r="4" spans="1:11" ht="14.25" customHeight="1" x14ac:dyDescent="0.3">
      <c r="A4" s="8" t="s">
        <v>28</v>
      </c>
    </row>
    <row r="5" spans="1:11" ht="14.25" customHeight="1" x14ac:dyDescent="0.3"/>
    <row r="6" spans="1:11" ht="14.25" customHeight="1" x14ac:dyDescent="0.3">
      <c r="A6" s="9" t="s">
        <v>29</v>
      </c>
      <c r="F6" s="99" t="s">
        <v>32</v>
      </c>
      <c r="G6" s="10" t="s">
        <v>31</v>
      </c>
      <c r="I6" s="10" t="str">
        <f>IF(F6="",IF(F7="","Choisir la réponse appropriée",""),"")</f>
        <v/>
      </c>
      <c r="K6" s="11" t="s">
        <v>32</v>
      </c>
    </row>
    <row r="7" spans="1:11" ht="14.25" customHeight="1" x14ac:dyDescent="0.3">
      <c r="A7" s="8" t="s">
        <v>33</v>
      </c>
      <c r="F7" s="12"/>
      <c r="G7" s="10"/>
      <c r="I7" s="10" t="str">
        <f>IF(F6="X",IF(F7="X","Ne choisir qu'une seule réponse",""),"")</f>
        <v/>
      </c>
      <c r="K7" s="11" t="s">
        <v>30</v>
      </c>
    </row>
    <row r="8" spans="1:11" ht="14.25" customHeight="1" x14ac:dyDescent="0.3">
      <c r="G8" s="10"/>
    </row>
    <row r="9" spans="1:11" ht="14.25" customHeight="1" x14ac:dyDescent="0.3">
      <c r="A9" s="9" t="s">
        <v>34</v>
      </c>
      <c r="F9" s="45">
        <v>15000</v>
      </c>
      <c r="G9" s="10" t="s">
        <v>35</v>
      </c>
    </row>
    <row r="10" spans="1:11" ht="14.25" customHeight="1" x14ac:dyDescent="0.3">
      <c r="A10" s="13" t="s">
        <v>36</v>
      </c>
      <c r="G10" s="10"/>
    </row>
    <row r="11" spans="1:11" ht="14.25" customHeight="1" x14ac:dyDescent="0.3">
      <c r="G11" s="10"/>
    </row>
    <row r="12" spans="1:11" ht="14.25" customHeight="1" x14ac:dyDescent="0.3">
      <c r="A12" s="9" t="s">
        <v>37</v>
      </c>
      <c r="G12" s="10"/>
    </row>
    <row r="13" spans="1:11" ht="14.25" customHeight="1" x14ac:dyDescent="0.3">
      <c r="A13" s="8" t="s">
        <v>38</v>
      </c>
      <c r="G13" s="10"/>
    </row>
    <row r="14" spans="1:11" ht="14.25" customHeight="1" x14ac:dyDescent="0.3">
      <c r="G14" s="10"/>
    </row>
    <row r="15" spans="1:11" ht="14.25" customHeight="1" x14ac:dyDescent="0.3">
      <c r="E15" s="14" t="s">
        <v>39</v>
      </c>
      <c r="F15" s="46">
        <v>0.6</v>
      </c>
      <c r="G15" s="10" t="s">
        <v>40</v>
      </c>
    </row>
    <row r="16" spans="1:11" ht="14.25" customHeight="1" x14ac:dyDescent="0.3">
      <c r="E16" s="14" t="s">
        <v>41</v>
      </c>
      <c r="F16" s="46">
        <v>0.05</v>
      </c>
      <c r="G16" s="10" t="s">
        <v>40</v>
      </c>
    </row>
    <row r="17" spans="1:7" ht="14.25" customHeight="1" x14ac:dyDescent="0.3">
      <c r="E17" s="14" t="s">
        <v>42</v>
      </c>
      <c r="F17" s="46">
        <v>0.05</v>
      </c>
      <c r="G17" s="10" t="s">
        <v>40</v>
      </c>
    </row>
    <row r="18" spans="1:7" ht="14.25" customHeight="1" x14ac:dyDescent="0.3">
      <c r="E18" s="15" t="s">
        <v>43</v>
      </c>
      <c r="F18" s="47">
        <v>0.3</v>
      </c>
      <c r="G18" s="10" t="s">
        <v>40</v>
      </c>
    </row>
    <row r="19" spans="1:7" ht="14.25" customHeight="1" x14ac:dyDescent="0.3">
      <c r="E19" s="16" t="s">
        <v>44</v>
      </c>
      <c r="F19" s="17">
        <f>SUM(F15:F18)</f>
        <v>1</v>
      </c>
      <c r="G19" s="10"/>
    </row>
    <row r="20" spans="1:7" ht="14.25" customHeight="1" x14ac:dyDescent="0.3">
      <c r="E20" s="18" t="str">
        <f>IF(F20=0,"",IF(F19&gt;1,"Vous avez","Il vous manque"))</f>
        <v/>
      </c>
      <c r="F20" s="17">
        <f>1-F19</f>
        <v>0</v>
      </c>
      <c r="G20" s="10" t="str">
        <f>IF(F20=0,"",IF(F19&gt;1,"en trop","à disposer"))</f>
        <v/>
      </c>
    </row>
    <row r="21" spans="1:7" ht="14.25" customHeight="1" x14ac:dyDescent="0.3">
      <c r="E21" s="18"/>
      <c r="F21" s="17"/>
      <c r="G21" s="10"/>
    </row>
    <row r="22" spans="1:7" ht="14.25" customHeight="1" x14ac:dyDescent="0.3">
      <c r="A22" s="9" t="s">
        <v>45</v>
      </c>
      <c r="E22" s="18"/>
      <c r="F22" s="17"/>
      <c r="G22" s="10"/>
    </row>
    <row r="23" spans="1:7" ht="14.25" customHeight="1" x14ac:dyDescent="0.3">
      <c r="A23" s="8" t="s">
        <v>46</v>
      </c>
      <c r="E23" s="18"/>
      <c r="F23" s="17"/>
    </row>
    <row r="24" spans="1:7" ht="14.25" customHeight="1" x14ac:dyDescent="0.3">
      <c r="A24" s="8" t="s">
        <v>47</v>
      </c>
      <c r="E24" s="18"/>
      <c r="F24" s="17"/>
    </row>
    <row r="25" spans="1:7" ht="14.25" customHeight="1" x14ac:dyDescent="0.3">
      <c r="E25" s="14" t="s">
        <v>48</v>
      </c>
      <c r="F25" s="48">
        <v>0.25</v>
      </c>
      <c r="G25" s="10" t="s">
        <v>49</v>
      </c>
    </row>
    <row r="26" spans="1:7" ht="14.25" customHeight="1" x14ac:dyDescent="0.3">
      <c r="E26" s="14"/>
      <c r="G26" s="10"/>
    </row>
    <row r="27" spans="1:7" ht="14.25" customHeight="1" x14ac:dyDescent="0.3">
      <c r="A27" s="9" t="s">
        <v>50</v>
      </c>
      <c r="E27" s="14"/>
      <c r="F27" s="49">
        <v>500000</v>
      </c>
      <c r="G27" s="10"/>
    </row>
    <row r="28" spans="1:7" ht="14.25" customHeight="1" x14ac:dyDescent="0.3">
      <c r="A28" s="8" t="s">
        <v>51</v>
      </c>
      <c r="E28" s="14"/>
      <c r="G28" s="10"/>
    </row>
    <row r="29" spans="1:7" ht="14.25" customHeight="1" x14ac:dyDescent="0.3">
      <c r="E29" s="14"/>
      <c r="G29" s="10"/>
    </row>
    <row r="30" spans="1:7" ht="21" x14ac:dyDescent="0.4">
      <c r="A30" s="2" t="s">
        <v>52</v>
      </c>
    </row>
    <row r="31" spans="1:7" ht="14.25" customHeight="1" x14ac:dyDescent="0.3">
      <c r="A31" s="4" t="s">
        <v>53</v>
      </c>
    </row>
    <row r="32" spans="1:7" ht="14.25" customHeight="1" x14ac:dyDescent="0.3">
      <c r="A32" s="10" t="s">
        <v>54</v>
      </c>
      <c r="F32" s="6" t="s">
        <v>21</v>
      </c>
    </row>
    <row r="33" spans="1:12" ht="14.25" customHeight="1" x14ac:dyDescent="0.3"/>
    <row r="34" spans="1:12" ht="14.25" customHeight="1" x14ac:dyDescent="0.3">
      <c r="A34" s="4" t="s">
        <v>55</v>
      </c>
      <c r="F34" s="19">
        <v>300</v>
      </c>
      <c r="G34" s="4" t="s">
        <v>56</v>
      </c>
    </row>
    <row r="35" spans="1:12" ht="14.25" customHeight="1" x14ac:dyDescent="0.3">
      <c r="A35" s="4" t="s">
        <v>57</v>
      </c>
      <c r="F35" s="19">
        <v>150</v>
      </c>
      <c r="G35" s="4" t="s">
        <v>58</v>
      </c>
    </row>
    <row r="36" spans="1:12" ht="14.25" customHeight="1" x14ac:dyDescent="0.3">
      <c r="A36" s="4" t="s">
        <v>59</v>
      </c>
      <c r="F36" s="20">
        <v>0.25</v>
      </c>
      <c r="G36" s="4" t="s">
        <v>60</v>
      </c>
    </row>
    <row r="37" spans="1:12" ht="14.25" customHeight="1" x14ac:dyDescent="0.3">
      <c r="A37" s="4" t="s">
        <v>61</v>
      </c>
      <c r="F37" s="21">
        <v>0</v>
      </c>
      <c r="G37" s="4" t="s">
        <v>60</v>
      </c>
    </row>
    <row r="38" spans="1:12" ht="14.25" customHeight="1" x14ac:dyDescent="0.3">
      <c r="A38" s="4" t="s">
        <v>62</v>
      </c>
      <c r="F38" s="20">
        <f>IF(F6="Rénovation",0,15%)</f>
        <v>0</v>
      </c>
      <c r="G38" s="4" t="s">
        <v>63</v>
      </c>
      <c r="L38" s="22"/>
    </row>
    <row r="39" spans="1:12" ht="14.25" customHeight="1" x14ac:dyDescent="0.3">
      <c r="A39" s="4" t="s">
        <v>64</v>
      </c>
      <c r="F39" s="21">
        <v>1</v>
      </c>
      <c r="G39" s="4" t="s">
        <v>63</v>
      </c>
    </row>
    <row r="40" spans="1:12" ht="14.25" customHeight="1" x14ac:dyDescent="0.3">
      <c r="A40" s="4" t="s">
        <v>65</v>
      </c>
      <c r="F40" s="23">
        <v>5.0000000000000001E-3</v>
      </c>
      <c r="G40" s="4" t="s">
        <v>66</v>
      </c>
    </row>
    <row r="41" spans="1:12" ht="14.25" customHeight="1" x14ac:dyDescent="0.3">
      <c r="A41" s="4" t="s">
        <v>67</v>
      </c>
      <c r="F41" s="24">
        <v>3.2500000000000001E-2</v>
      </c>
      <c r="G41" s="4" t="s">
        <v>66</v>
      </c>
    </row>
    <row r="42" spans="1:12" ht="14.25" customHeight="1" x14ac:dyDescent="0.3">
      <c r="A42" s="4" t="s">
        <v>68</v>
      </c>
      <c r="F42" s="25">
        <v>1.25</v>
      </c>
      <c r="G42" s="4" t="s">
        <v>69</v>
      </c>
    </row>
    <row r="43" spans="1:12" ht="14.25" customHeight="1" x14ac:dyDescent="0.3">
      <c r="A43" s="4" t="s">
        <v>43</v>
      </c>
    </row>
    <row r="44" spans="1:12" ht="14.25" customHeight="1" x14ac:dyDescent="0.3">
      <c r="B44" s="4" t="s">
        <v>70</v>
      </c>
      <c r="F44" s="20">
        <v>0.75</v>
      </c>
      <c r="G44" s="4" t="s">
        <v>71</v>
      </c>
    </row>
    <row r="45" spans="1:12" ht="14.25" customHeight="1" x14ac:dyDescent="0.3">
      <c r="E45" s="14" t="s">
        <v>72</v>
      </c>
      <c r="F45" s="20">
        <v>0.04</v>
      </c>
      <c r="G45" s="4" t="s">
        <v>73</v>
      </c>
    </row>
    <row r="46" spans="1:12" ht="14.25" customHeight="1" x14ac:dyDescent="0.3">
      <c r="E46" s="14" t="s">
        <v>74</v>
      </c>
      <c r="F46" s="26">
        <v>15</v>
      </c>
      <c r="G46" s="4" t="s">
        <v>75</v>
      </c>
    </row>
    <row r="47" spans="1:12" ht="14.25" customHeight="1" x14ac:dyDescent="0.3">
      <c r="B47" s="4" t="s">
        <v>76</v>
      </c>
      <c r="E47" s="14"/>
      <c r="F47" s="27">
        <f>1-F44</f>
        <v>0.25</v>
      </c>
      <c r="G47" s="4" t="s">
        <v>71</v>
      </c>
    </row>
    <row r="48" spans="1:12" ht="14.25" customHeight="1" x14ac:dyDescent="0.3">
      <c r="E48" s="14" t="s">
        <v>72</v>
      </c>
      <c r="F48" s="20">
        <v>0.06</v>
      </c>
      <c r="G48" s="4" t="s">
        <v>73</v>
      </c>
    </row>
    <row r="49" spans="1:9" ht="14.25" customHeight="1" x14ac:dyDescent="0.3">
      <c r="E49" s="14" t="s">
        <v>77</v>
      </c>
      <c r="F49" s="26">
        <v>15</v>
      </c>
      <c r="G49" s="4" t="s">
        <v>75</v>
      </c>
    </row>
    <row r="50" spans="1:9" ht="14.25" customHeight="1" x14ac:dyDescent="0.3">
      <c r="B50" s="4" t="s">
        <v>78</v>
      </c>
      <c r="F50" s="27">
        <f>1-F44</f>
        <v>0.25</v>
      </c>
      <c r="G50" s="4" t="s">
        <v>71</v>
      </c>
    </row>
    <row r="51" spans="1:9" ht="14.25" customHeight="1" x14ac:dyDescent="0.3">
      <c r="A51" s="4" t="s">
        <v>79</v>
      </c>
      <c r="E51" s="4" t="s">
        <v>80</v>
      </c>
      <c r="F51" s="25">
        <v>5</v>
      </c>
    </row>
    <row r="52" spans="1:9" ht="14.25" customHeight="1" x14ac:dyDescent="0.3">
      <c r="E52" s="4" t="s">
        <v>81</v>
      </c>
      <c r="F52" s="25">
        <v>10</v>
      </c>
    </row>
    <row r="53" spans="1:9" ht="14.25" customHeight="1" x14ac:dyDescent="0.3">
      <c r="A53" s="7" t="s">
        <v>82</v>
      </c>
      <c r="F53" s="19">
        <f>ROUND(25*35*52*1.2*1.1,-2)</f>
        <v>60100</v>
      </c>
      <c r="G53" s="4" t="s">
        <v>83</v>
      </c>
    </row>
    <row r="54" spans="1:9" ht="14.25" customHeight="1" x14ac:dyDescent="0.3">
      <c r="A54" s="4" t="s">
        <v>84</v>
      </c>
      <c r="F54" s="20">
        <v>0.4</v>
      </c>
      <c r="G54" s="4" t="s">
        <v>85</v>
      </c>
    </row>
    <row r="55" spans="1:9" ht="14.25" customHeight="1" x14ac:dyDescent="0.3"/>
    <row r="56" spans="1:9" ht="21" x14ac:dyDescent="0.4">
      <c r="A56" s="2" t="s">
        <v>86</v>
      </c>
    </row>
    <row r="57" spans="1:9" ht="14.25" customHeight="1" x14ac:dyDescent="0.3">
      <c r="A57" s="4" t="s">
        <v>87</v>
      </c>
      <c r="D57" s="19">
        <v>50000</v>
      </c>
      <c r="E57" s="4" t="s">
        <v>88</v>
      </c>
      <c r="H57" s="28">
        <f>ROUND((-PMT(F45/12,F46*12,D57)*12),-2)</f>
        <v>4400</v>
      </c>
      <c r="I57" s="4" t="s">
        <v>89</v>
      </c>
    </row>
    <row r="58" spans="1:9" ht="14.25" customHeight="1" x14ac:dyDescent="0.3">
      <c r="A58" s="4" t="s">
        <v>90</v>
      </c>
    </row>
    <row r="59" spans="1:9" ht="14.25" customHeight="1" x14ac:dyDescent="0.3">
      <c r="A59" s="29"/>
    </row>
    <row r="60" spans="1:9" ht="14.25" customHeight="1" x14ac:dyDescent="0.3"/>
    <row r="61" spans="1:9" ht="14.25" customHeight="1" x14ac:dyDescent="0.3"/>
    <row r="62" spans="1:9" ht="14.25" customHeight="1" x14ac:dyDescent="0.3"/>
    <row r="63" spans="1:9" ht="14.25" customHeight="1" x14ac:dyDescent="0.3"/>
    <row r="64" spans="1:9"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algorithmName="SHA-512" hashValue="VXeQb2RWzMcN/MXuZTnKYgHRSboAIEuAFQ+3p0quE0xK2lXibrnqbeZNOfcnWWnJnopT3uN6biUjYwAjCRB6+A==" saltValue="/MCmYe0uArRkpFhbbq4Wiw==" spinCount="100000" sheet="1" objects="1" scenarios="1"/>
  <conditionalFormatting sqref="F20:F24">
    <cfRule type="cellIs" dxfId="1" priority="1" operator="equal">
      <formula>0</formula>
    </cfRule>
  </conditionalFormatting>
  <conditionalFormatting sqref="F20:F24">
    <cfRule type="cellIs" dxfId="0" priority="2" operator="notEqual">
      <formula>0</formula>
    </cfRule>
  </conditionalFormatting>
  <dataValidations count="1">
    <dataValidation type="list" allowBlank="1" showErrorMessage="1" sqref="F6" xr:uid="{00000000-0002-0000-0100-000000000000}">
      <formula1>$K$6:$K$7</formula1>
    </dataValidation>
  </dataValidations>
  <pageMargins left="0.70866141732283472" right="0.70866141732283472" top="0.74803149606299213" bottom="0.74803149606299213" header="0" footer="0"/>
  <pageSetup paperSize="5" orientation="landscape" r:id="rId1"/>
  <headerFooter>
    <oddHeader>&amp;Cur</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01"/>
  <sheetViews>
    <sheetView topLeftCell="A10" workbookViewId="0">
      <selection activeCell="B35" sqref="B35"/>
    </sheetView>
  </sheetViews>
  <sheetFormatPr baseColWidth="10" defaultColWidth="14.44140625" defaultRowHeight="15" customHeight="1" x14ac:dyDescent="0.3"/>
  <cols>
    <col min="1" max="1" width="11.44140625" style="44" customWidth="1"/>
    <col min="2" max="2" width="55.109375" customWidth="1"/>
    <col min="3" max="4" width="15.6640625" customWidth="1"/>
    <col min="5" max="27" width="11.44140625" customWidth="1"/>
  </cols>
  <sheetData>
    <row r="1" spans="1:5" ht="18" x14ac:dyDescent="0.35">
      <c r="A1" s="92" t="s">
        <v>91</v>
      </c>
      <c r="B1" s="93"/>
      <c r="C1" s="93"/>
      <c r="D1" s="93"/>
      <c r="E1" s="94"/>
    </row>
    <row r="2" spans="1:5" ht="14.25" customHeight="1" x14ac:dyDescent="0.3">
      <c r="A2" s="83"/>
      <c r="B2" s="76"/>
      <c r="C2" s="77"/>
      <c r="D2" s="78" t="s">
        <v>92</v>
      </c>
      <c r="E2" s="84">
        <f>'Questions et hypothèses'!F9</f>
        <v>15000</v>
      </c>
    </row>
    <row r="3" spans="1:5" ht="14.25" customHeight="1" x14ac:dyDescent="0.35">
      <c r="A3" s="83"/>
      <c r="B3" s="79"/>
      <c r="C3" s="79"/>
      <c r="D3" s="78" t="s">
        <v>93</v>
      </c>
      <c r="E3" s="84">
        <f>'Questions et hypothèses'!F9*(1-'Questions et hypothèses'!F38)</f>
        <v>15000</v>
      </c>
    </row>
    <row r="4" spans="1:5" ht="18" x14ac:dyDescent="0.35">
      <c r="A4" s="95" t="s">
        <v>94</v>
      </c>
      <c r="B4" s="96"/>
      <c r="C4" s="96"/>
      <c r="D4" s="96"/>
      <c r="E4" s="97"/>
    </row>
    <row r="5" spans="1:5" ht="14.25" customHeight="1" thickBot="1" x14ac:dyDescent="0.35">
      <c r="A5" s="83"/>
      <c r="B5" s="76"/>
      <c r="C5" s="77"/>
      <c r="D5" s="77"/>
      <c r="E5" s="85"/>
    </row>
    <row r="6" spans="1:5" ht="14.25" customHeight="1" x14ac:dyDescent="0.3">
      <c r="A6" s="83"/>
      <c r="B6" s="50" t="s">
        <v>95</v>
      </c>
      <c r="C6" s="51"/>
      <c r="D6" s="52"/>
      <c r="E6" s="85"/>
    </row>
    <row r="7" spans="1:5" ht="14.25" customHeight="1" x14ac:dyDescent="0.3">
      <c r="A7" s="83"/>
      <c r="B7" s="53" t="s">
        <v>96</v>
      </c>
      <c r="C7" s="30">
        <f>D7/D10</f>
        <v>8.1632653061224483E-2</v>
      </c>
      <c r="D7" s="54">
        <f>'Questions et hypothèses'!F27</f>
        <v>500000</v>
      </c>
      <c r="E7" s="85"/>
    </row>
    <row r="8" spans="1:5" ht="14.25" customHeight="1" x14ac:dyDescent="0.3">
      <c r="A8" s="83"/>
      <c r="B8" s="53" t="str">
        <f>'Questions et hypothèses'!F6</f>
        <v>Rénovation</v>
      </c>
      <c r="C8" s="30">
        <f>D8/D10</f>
        <v>0.73469387755102045</v>
      </c>
      <c r="D8" s="54">
        <f>'Questions et hypothèses'!F34*E2</f>
        <v>4500000</v>
      </c>
      <c r="E8" s="85"/>
    </row>
    <row r="9" spans="1:5" ht="14.25" customHeight="1" thickBot="1" x14ac:dyDescent="0.35">
      <c r="A9" s="83"/>
      <c r="B9" s="55" t="s">
        <v>97</v>
      </c>
      <c r="C9" s="31">
        <f>D9/D10</f>
        <v>0.18367346938775511</v>
      </c>
      <c r="D9" s="56">
        <f>D8*'Questions et hypothèses'!F36</f>
        <v>1125000</v>
      </c>
      <c r="E9" s="85"/>
    </row>
    <row r="10" spans="1:5" ht="14.25" customHeight="1" thickTop="1" thickBot="1" x14ac:dyDescent="0.35">
      <c r="A10" s="83"/>
      <c r="B10" s="57" t="s">
        <v>98</v>
      </c>
      <c r="C10" s="58">
        <f t="shared" ref="C10:D10" si="0">SUM(C7:C9)</f>
        <v>1</v>
      </c>
      <c r="D10" s="59">
        <f t="shared" si="0"/>
        <v>6125000</v>
      </c>
      <c r="E10" s="85"/>
    </row>
    <row r="11" spans="1:5" ht="9" customHeight="1" thickBot="1" x14ac:dyDescent="0.35">
      <c r="A11" s="83"/>
      <c r="B11" s="80"/>
      <c r="C11" s="77"/>
      <c r="D11" s="77"/>
      <c r="E11" s="85"/>
    </row>
    <row r="12" spans="1:5" ht="14.25" customHeight="1" x14ac:dyDescent="0.3">
      <c r="A12" s="83"/>
      <c r="B12" s="50" t="s">
        <v>99</v>
      </c>
      <c r="C12" s="51"/>
      <c r="D12" s="52"/>
      <c r="E12" s="85"/>
    </row>
    <row r="13" spans="1:5" ht="14.25" customHeight="1" x14ac:dyDescent="0.3">
      <c r="A13" s="83"/>
      <c r="B13" s="53" t="s">
        <v>39</v>
      </c>
      <c r="C13" s="30">
        <f>'Questions et hypothèses'!F15</f>
        <v>0.6</v>
      </c>
      <c r="D13" s="60">
        <f t="shared" ref="D13:D17" si="1">C13*D$10</f>
        <v>3675000</v>
      </c>
      <c r="E13" s="85"/>
    </row>
    <row r="14" spans="1:5" ht="14.25" customHeight="1" x14ac:dyDescent="0.3">
      <c r="A14" s="83"/>
      <c r="B14" s="53" t="s">
        <v>100</v>
      </c>
      <c r="C14" s="30">
        <f>'Questions et hypothèses'!F16</f>
        <v>0.05</v>
      </c>
      <c r="D14" s="60">
        <f t="shared" si="1"/>
        <v>306250</v>
      </c>
      <c r="E14" s="85"/>
    </row>
    <row r="15" spans="1:5" ht="14.25" customHeight="1" x14ac:dyDescent="0.3">
      <c r="A15" s="83"/>
      <c r="B15" s="53" t="s">
        <v>101</v>
      </c>
      <c r="C15" s="30">
        <f>'Questions et hypothèses'!F17</f>
        <v>0.05</v>
      </c>
      <c r="D15" s="60">
        <f t="shared" si="1"/>
        <v>306250</v>
      </c>
      <c r="E15" s="85"/>
    </row>
    <row r="16" spans="1:5" ht="14.25" customHeight="1" x14ac:dyDescent="0.3">
      <c r="A16" s="83"/>
      <c r="B16" s="53" t="s">
        <v>102</v>
      </c>
      <c r="C16" s="30">
        <f>'Questions et hypothèses'!F18*'Questions et hypothèses'!F44</f>
        <v>0.22499999999999998</v>
      </c>
      <c r="D16" s="60">
        <f t="shared" si="1"/>
        <v>1378124.9999999998</v>
      </c>
      <c r="E16" s="85"/>
    </row>
    <row r="17" spans="1:5" ht="14.25" customHeight="1" thickBot="1" x14ac:dyDescent="0.35">
      <c r="A17" s="83"/>
      <c r="B17" s="55" t="s">
        <v>103</v>
      </c>
      <c r="C17" s="31">
        <f>'Questions et hypothèses'!F18-'Analyse financière préliminaire'!C16</f>
        <v>7.5000000000000011E-2</v>
      </c>
      <c r="D17" s="60">
        <f t="shared" si="1"/>
        <v>459375.00000000006</v>
      </c>
      <c r="E17" s="85"/>
    </row>
    <row r="18" spans="1:5" ht="14.25" customHeight="1" thickTop="1" thickBot="1" x14ac:dyDescent="0.35">
      <c r="A18" s="83"/>
      <c r="B18" s="61" t="s">
        <v>104</v>
      </c>
      <c r="C18" s="58">
        <f t="shared" ref="C18:D18" si="2">SUM(C13:C17)</f>
        <v>1</v>
      </c>
      <c r="D18" s="62">
        <f t="shared" si="2"/>
        <v>6125000</v>
      </c>
      <c r="E18" s="85"/>
    </row>
    <row r="19" spans="1:5" ht="9" customHeight="1" x14ac:dyDescent="0.3">
      <c r="A19" s="83"/>
      <c r="B19" s="77"/>
      <c r="C19" s="81"/>
      <c r="D19" s="77"/>
      <c r="E19" s="85"/>
    </row>
    <row r="20" spans="1:5" ht="9" customHeight="1" x14ac:dyDescent="0.3">
      <c r="A20" s="83"/>
      <c r="B20" s="77"/>
      <c r="C20" s="81"/>
      <c r="D20" s="77"/>
      <c r="E20" s="85"/>
    </row>
    <row r="21" spans="1:5" ht="9" customHeight="1" x14ac:dyDescent="0.3">
      <c r="A21" s="83"/>
      <c r="B21" s="77"/>
      <c r="C21" s="81"/>
      <c r="D21" s="77"/>
      <c r="E21" s="85"/>
    </row>
    <row r="22" spans="1:5" ht="18" x14ac:dyDescent="0.35">
      <c r="A22" s="95" t="s">
        <v>105</v>
      </c>
      <c r="B22" s="96"/>
      <c r="C22" s="96"/>
      <c r="D22" s="96"/>
      <c r="E22" s="97"/>
    </row>
    <row r="23" spans="1:5" ht="14.25" customHeight="1" thickBot="1" x14ac:dyDescent="0.35">
      <c r="A23" s="83"/>
      <c r="B23" s="80"/>
      <c r="C23" s="81"/>
      <c r="D23" s="77"/>
      <c r="E23" s="85"/>
    </row>
    <row r="24" spans="1:5" ht="14.25" customHeight="1" x14ac:dyDescent="0.3">
      <c r="A24" s="83"/>
      <c r="B24" s="63" t="s">
        <v>106</v>
      </c>
      <c r="C24" s="64" t="s">
        <v>80</v>
      </c>
      <c r="D24" s="65" t="s">
        <v>81</v>
      </c>
      <c r="E24" s="85"/>
    </row>
    <row r="25" spans="1:5" ht="14.25" customHeight="1" x14ac:dyDescent="0.3">
      <c r="A25" s="83"/>
      <c r="B25" s="53" t="s">
        <v>107</v>
      </c>
      <c r="C25" s="32">
        <f>'Questions et hypothèses'!F51*$E$2-('Questions et hypothèses'!F54*C26)</f>
        <v>68990</v>
      </c>
      <c r="D25" s="66">
        <f>'Questions et hypothèses'!F52*$E$2-(D26*'Questions et hypothèses'!F54)</f>
        <v>143990</v>
      </c>
      <c r="E25" s="85"/>
    </row>
    <row r="26" spans="1:5" ht="14.25" customHeight="1" x14ac:dyDescent="0.3">
      <c r="A26" s="83"/>
      <c r="B26" s="53" t="s">
        <v>108</v>
      </c>
      <c r="C26" s="32">
        <f>'Questions et hypothèses'!F25*'Questions et hypothèses'!F53</f>
        <v>15025</v>
      </c>
      <c r="D26" s="66">
        <f t="shared" ref="D26:D29" si="3">C26</f>
        <v>15025</v>
      </c>
      <c r="E26" s="85"/>
    </row>
    <row r="27" spans="1:5" ht="14.25" customHeight="1" x14ac:dyDescent="0.3">
      <c r="A27" s="83"/>
      <c r="B27" s="53" t="s">
        <v>109</v>
      </c>
      <c r="C27" s="32">
        <f>((1-'Questions et hypothèses'!F39)*'Questions et hypothèses'!F41*D10)+('Questions et hypothèses'!F39*'Questions et hypothèses'!F40*D10)</f>
        <v>30625</v>
      </c>
      <c r="D27" s="66">
        <f t="shared" si="3"/>
        <v>30625</v>
      </c>
      <c r="E27" s="85"/>
    </row>
    <row r="28" spans="1:5" ht="14.25" customHeight="1" x14ac:dyDescent="0.3">
      <c r="A28" s="83"/>
      <c r="B28" s="53" t="s">
        <v>110</v>
      </c>
      <c r="C28" s="32">
        <f>('Calculs Prêts'!B9+'Calculs Prêts'!B16)*12</f>
        <v>149888.39069763303</v>
      </c>
      <c r="D28" s="66">
        <f t="shared" si="3"/>
        <v>149888.39069763303</v>
      </c>
      <c r="E28" s="85"/>
    </row>
    <row r="29" spans="1:5" ht="14.25" customHeight="1" thickBot="1" x14ac:dyDescent="0.35">
      <c r="A29" s="83"/>
      <c r="B29" s="55" t="s">
        <v>111</v>
      </c>
      <c r="C29" s="33">
        <f>'Questions et hypothèses'!F42*E2</f>
        <v>18750</v>
      </c>
      <c r="D29" s="67">
        <f t="shared" si="3"/>
        <v>18750</v>
      </c>
      <c r="E29" s="85"/>
    </row>
    <row r="30" spans="1:5" ht="14.25" customHeight="1" thickTop="1" thickBot="1" x14ac:dyDescent="0.35">
      <c r="A30" s="83"/>
      <c r="B30" s="57" t="s">
        <v>44</v>
      </c>
      <c r="C30" s="68">
        <f t="shared" ref="C30:D30" si="4">SUM(C25:C29)</f>
        <v>283278.39069763303</v>
      </c>
      <c r="D30" s="69">
        <f t="shared" si="4"/>
        <v>358278.39069763303</v>
      </c>
      <c r="E30" s="85"/>
    </row>
    <row r="31" spans="1:5" ht="14.25" customHeight="1" thickBot="1" x14ac:dyDescent="0.35">
      <c r="A31" s="83"/>
      <c r="B31" s="80"/>
      <c r="C31" s="81"/>
      <c r="D31" s="77"/>
      <c r="E31" s="85"/>
    </row>
    <row r="32" spans="1:5" ht="14.25" customHeight="1" x14ac:dyDescent="0.3">
      <c r="A32" s="83"/>
      <c r="B32" s="70" t="s">
        <v>112</v>
      </c>
      <c r="C32" s="64" t="s">
        <v>80</v>
      </c>
      <c r="D32" s="65" t="s">
        <v>81</v>
      </c>
      <c r="E32" s="85"/>
    </row>
    <row r="33" spans="1:5" ht="14.25" customHeight="1" x14ac:dyDescent="0.3">
      <c r="A33" s="83"/>
      <c r="B33" s="53" t="str">
        <f t="shared" ref="B33:B37" si="5">B25</f>
        <v>Coûts d'exploitation</v>
      </c>
      <c r="C33" s="34">
        <f t="shared" ref="C33:D33" si="6">C25/$E$3</f>
        <v>4.5993333333333331</v>
      </c>
      <c r="D33" s="71">
        <f t="shared" si="6"/>
        <v>9.5993333333333339</v>
      </c>
      <c r="E33" s="85"/>
    </row>
    <row r="34" spans="1:5" ht="14.25" customHeight="1" x14ac:dyDescent="0.3">
      <c r="A34" s="83"/>
      <c r="B34" s="53" t="str">
        <f t="shared" si="5"/>
        <v>Salaires</v>
      </c>
      <c r="C34" s="34">
        <f t="shared" ref="C34:D34" si="7">C26/$E$3</f>
        <v>1.0016666666666667</v>
      </c>
      <c r="D34" s="71">
        <f t="shared" si="7"/>
        <v>1.0016666666666667</v>
      </c>
      <c r="E34" s="85"/>
    </row>
    <row r="35" spans="1:5" ht="14.25" customHeight="1" x14ac:dyDescent="0.3">
      <c r="A35" s="83"/>
      <c r="B35" s="53" t="str">
        <f t="shared" si="5"/>
        <v>Taxes municipales</v>
      </c>
      <c r="C35" s="34">
        <f t="shared" ref="C35:D35" si="8">C27/$E$3</f>
        <v>2.0416666666666665</v>
      </c>
      <c r="D35" s="71">
        <f t="shared" si="8"/>
        <v>2.0416666666666665</v>
      </c>
      <c r="E35" s="85"/>
    </row>
    <row r="36" spans="1:5" ht="14.25" customHeight="1" x14ac:dyDescent="0.3">
      <c r="A36" s="83"/>
      <c r="B36" s="53" t="str">
        <f t="shared" si="5"/>
        <v>Remboursements des prêts (capital et intérêts)</v>
      </c>
      <c r="C36" s="34">
        <f t="shared" ref="C36:D36" si="9">C28/$E$3</f>
        <v>9.9925593798422021</v>
      </c>
      <c r="D36" s="71">
        <f t="shared" si="9"/>
        <v>9.9925593798422021</v>
      </c>
      <c r="E36" s="85"/>
    </row>
    <row r="37" spans="1:5" ht="14.25" customHeight="1" thickBot="1" x14ac:dyDescent="0.35">
      <c r="A37" s="83"/>
      <c r="B37" s="72" t="str">
        <f t="shared" si="5"/>
        <v>Réserve de remplacement</v>
      </c>
      <c r="C37" s="43">
        <f t="shared" ref="C37:D37" si="10">C29/$E$3</f>
        <v>1.25</v>
      </c>
      <c r="D37" s="73">
        <f t="shared" si="10"/>
        <v>1.25</v>
      </c>
      <c r="E37" s="85"/>
    </row>
    <row r="38" spans="1:5" ht="14.25" customHeight="1" thickTop="1" thickBot="1" x14ac:dyDescent="0.35">
      <c r="A38" s="83"/>
      <c r="B38" s="57" t="s">
        <v>44</v>
      </c>
      <c r="C38" s="74">
        <f t="shared" ref="C38:D38" si="11">SUM(C33:C37)</f>
        <v>18.885226046508869</v>
      </c>
      <c r="D38" s="75">
        <f t="shared" si="11"/>
        <v>23.885226046508869</v>
      </c>
      <c r="E38" s="85"/>
    </row>
    <row r="39" spans="1:5" ht="14.4" x14ac:dyDescent="0.3">
      <c r="A39" s="83"/>
      <c r="B39" s="82"/>
      <c r="C39" s="35"/>
      <c r="D39" s="36" t="s">
        <v>113</v>
      </c>
      <c r="E39" s="86"/>
    </row>
    <row r="40" spans="1:5" ht="14.25" customHeight="1" thickBot="1" x14ac:dyDescent="0.35">
      <c r="A40" s="87"/>
      <c r="B40" s="88"/>
      <c r="C40" s="88"/>
      <c r="D40" s="88"/>
      <c r="E40" s="89"/>
    </row>
    <row r="41" spans="1:5" ht="14.25" customHeight="1" x14ac:dyDescent="0.3"/>
    <row r="42" spans="1:5" ht="14.25" customHeight="1" x14ac:dyDescent="0.3"/>
    <row r="43" spans="1:5" ht="14.25" customHeight="1" x14ac:dyDescent="0.3"/>
    <row r="44" spans="1:5" ht="14.25" customHeight="1" x14ac:dyDescent="0.3"/>
    <row r="45" spans="1:5" ht="14.25" customHeight="1" x14ac:dyDescent="0.3"/>
    <row r="46" spans="1:5" ht="14.25" customHeight="1" x14ac:dyDescent="0.3"/>
    <row r="47" spans="1:5" ht="14.25" customHeight="1" x14ac:dyDescent="0.3"/>
    <row r="48" spans="1:5"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sheetData>
  <sheetProtection algorithmName="SHA-512" hashValue="VqV/4YdzdL0/uLQExgu4F5cChVNSTd1NMvXXskh8wXuHmgogL0K22Gyz9OlDr+p4JG9g4Wzgf5/B7yWj9X4OfQ==" saltValue="OLR8YCIIB7cGZ+3JRQTENA==" spinCount="100000" sheet="1" objects="1" scenarios="1"/>
  <mergeCells count="3">
    <mergeCell ref="A1:E1"/>
    <mergeCell ref="A4:E4"/>
    <mergeCell ref="A22:E22"/>
  </mergeCells>
  <pageMargins left="0.25" right="0.25"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workbookViewId="0"/>
  </sheetViews>
  <sheetFormatPr baseColWidth="10" defaultColWidth="14.44140625" defaultRowHeight="15" customHeight="1" x14ac:dyDescent="0.3"/>
  <cols>
    <col min="1" max="1" width="29.33203125" customWidth="1"/>
    <col min="2" max="5" width="15.6640625" customWidth="1"/>
    <col min="6" max="26" width="11.44140625" customWidth="1"/>
  </cols>
  <sheetData>
    <row r="1" spans="1:3" ht="14.25" customHeight="1" x14ac:dyDescent="0.3">
      <c r="A1" s="9" t="s">
        <v>114</v>
      </c>
    </row>
    <row r="2" spans="1:3" ht="14.25" customHeight="1" x14ac:dyDescent="0.3">
      <c r="A2" s="10" t="s">
        <v>115</v>
      </c>
    </row>
    <row r="3" spans="1:3" ht="14.25" customHeight="1" x14ac:dyDescent="0.3"/>
    <row r="4" spans="1:3" ht="14.25" customHeight="1" x14ac:dyDescent="0.3">
      <c r="A4" s="37" t="s">
        <v>116</v>
      </c>
    </row>
    <row r="5" spans="1:3" ht="14.25" customHeight="1" x14ac:dyDescent="0.3">
      <c r="A5" s="38" t="s">
        <v>117</v>
      </c>
      <c r="B5" s="39">
        <f>'Analyse financière préliminaire'!D16</f>
        <v>1378124.9999999998</v>
      </c>
    </row>
    <row r="6" spans="1:3" ht="14.25" customHeight="1" x14ac:dyDescent="0.3">
      <c r="A6" s="38" t="s">
        <v>118</v>
      </c>
      <c r="B6" s="22">
        <f>'Questions et hypothèses'!F45</f>
        <v>0.04</v>
      </c>
    </row>
    <row r="7" spans="1:3" ht="14.25" customHeight="1" x14ac:dyDescent="0.3">
      <c r="A7" s="38" t="s">
        <v>74</v>
      </c>
      <c r="B7" s="40">
        <f>'Questions et hypothèses'!F46*12</f>
        <v>180</v>
      </c>
      <c r="C7" s="4" t="s">
        <v>119</v>
      </c>
    </row>
    <row r="8" spans="1:3" ht="14.25" customHeight="1" x14ac:dyDescent="0.3">
      <c r="A8" s="38" t="s">
        <v>120</v>
      </c>
      <c r="B8" s="4">
        <v>12</v>
      </c>
    </row>
    <row r="9" spans="1:3" ht="14.25" customHeight="1" x14ac:dyDescent="0.3">
      <c r="A9" s="41" t="s">
        <v>121</v>
      </c>
      <c r="B9" s="42">
        <f>-PMT(B6/B8,B7,B5)</f>
        <v>10193.824224802753</v>
      </c>
    </row>
    <row r="10" spans="1:3" ht="14.25" customHeight="1" x14ac:dyDescent="0.3">
      <c r="A10" s="38" t="s">
        <v>122</v>
      </c>
      <c r="B10" s="39">
        <f>B9*12</f>
        <v>122325.89069763303</v>
      </c>
    </row>
    <row r="11" spans="1:3" ht="14.25" customHeight="1" x14ac:dyDescent="0.3">
      <c r="A11" s="38"/>
    </row>
    <row r="12" spans="1:3" ht="14.25" customHeight="1" x14ac:dyDescent="0.3">
      <c r="A12" s="37" t="s">
        <v>76</v>
      </c>
    </row>
    <row r="13" spans="1:3" ht="14.25" customHeight="1" x14ac:dyDescent="0.3">
      <c r="A13" s="38" t="s">
        <v>117</v>
      </c>
      <c r="B13" s="39">
        <f>'Analyse financière préliminaire'!D17</f>
        <v>459375.00000000006</v>
      </c>
    </row>
    <row r="14" spans="1:3" ht="14.25" customHeight="1" x14ac:dyDescent="0.3">
      <c r="A14" s="38" t="s">
        <v>118</v>
      </c>
      <c r="B14" s="22">
        <f>'Questions et hypothèses'!F48</f>
        <v>0.06</v>
      </c>
    </row>
    <row r="15" spans="1:3" ht="14.25" customHeight="1" x14ac:dyDescent="0.3">
      <c r="A15" s="38" t="s">
        <v>123</v>
      </c>
      <c r="B15" s="40">
        <f>'Questions et hypothèses'!F49*12</f>
        <v>180</v>
      </c>
      <c r="C15" s="4" t="s">
        <v>119</v>
      </c>
    </row>
    <row r="16" spans="1:3" ht="14.25" customHeight="1" x14ac:dyDescent="0.3">
      <c r="A16" s="41" t="s">
        <v>121</v>
      </c>
      <c r="B16" s="42">
        <f>B13*B14/12</f>
        <v>2296.8750000000005</v>
      </c>
    </row>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algorithmName="SHA-512" hashValue="ACwird6A6gVbvPpDnYkVm8pGI1zecSoHzPX+fvlyGNez1KsHuPkwctrrjdiJtKPaNt8ZC64H6gK4gl20sRTpUQ==" saltValue="u/WvTm6T0WhnoRptrn60Dg==" spinCount="100000" sheet="1" objects="1" scenarios="1"/>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944bdc0-f8c1-4881-9c19-ba3e66f45622" xsi:nil="true"/>
    <lcf76f155ced4ddcb4097134ff3c332f xmlns="50650e5b-1f51-4418-843b-35c798907f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5E6276F6E6914CB55C22DA42479339" ma:contentTypeVersion="16" ma:contentTypeDescription="Crée un document." ma:contentTypeScope="" ma:versionID="61af3cfccf3c85a38682a23cfacbca77">
  <xsd:schema xmlns:xsd="http://www.w3.org/2001/XMLSchema" xmlns:xs="http://www.w3.org/2001/XMLSchema" xmlns:p="http://schemas.microsoft.com/office/2006/metadata/properties" xmlns:ns2="50650e5b-1f51-4418-843b-35c798907f33" xmlns:ns3="0944bdc0-f8c1-4881-9c19-ba3e66f45622" targetNamespace="http://schemas.microsoft.com/office/2006/metadata/properties" ma:root="true" ma:fieldsID="cf311efc5935ae532febb25ef2af66d5" ns2:_="" ns3:_="">
    <xsd:import namespace="50650e5b-1f51-4418-843b-35c798907f33"/>
    <xsd:import namespace="0944bdc0-f8c1-4881-9c19-ba3e66f456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50e5b-1f51-4418-843b-35c798907f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a02b7a7e-f853-438c-a213-abe7971536d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44bdc0-f8c1-4881-9c19-ba3e66f45622"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ddca988d-041c-48b6-a6ec-30b77609274f}" ma:internalName="TaxCatchAll" ma:showField="CatchAllData" ma:web="0944bdc0-f8c1-4881-9c19-ba3e66f456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5C00BA-A977-427D-B952-474BD6BDE2FB}">
  <ds:schemaRefs>
    <ds:schemaRef ds:uri="http://schemas.microsoft.com/office/2006/metadata/properties"/>
    <ds:schemaRef ds:uri="0944bdc0-f8c1-4881-9c19-ba3e66f4562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0650e5b-1f51-4418-843b-35c798907f33"/>
    <ds:schemaRef ds:uri="http://www.w3.org/XML/1998/namespace"/>
    <ds:schemaRef ds:uri="http://purl.org/dc/dcmitype/"/>
  </ds:schemaRefs>
</ds:datastoreItem>
</file>

<file path=customXml/itemProps2.xml><?xml version="1.0" encoding="utf-8"?>
<ds:datastoreItem xmlns:ds="http://schemas.openxmlformats.org/officeDocument/2006/customXml" ds:itemID="{6E6881A0-B25B-4BD4-91DB-BDD47A303E86}">
  <ds:schemaRefs>
    <ds:schemaRef ds:uri="http://schemas.microsoft.com/sharepoint/v3/contenttype/forms"/>
  </ds:schemaRefs>
</ds:datastoreItem>
</file>

<file path=customXml/itemProps3.xml><?xml version="1.0" encoding="utf-8"?>
<ds:datastoreItem xmlns:ds="http://schemas.openxmlformats.org/officeDocument/2006/customXml" ds:itemID="{A61C5651-54D0-4B02-8125-C6694A2072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Instructions</vt:lpstr>
      <vt:lpstr>Questions et hypothèses</vt:lpstr>
      <vt:lpstr>Analyse financière préliminaire</vt:lpstr>
      <vt:lpstr>Calculs Prêts</vt:lpstr>
      <vt:lpstr>'Analyse financière préliminaire'!Zone_d_impression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McMahon</dc:creator>
  <cp:lastModifiedBy>Charles Gagnon</cp:lastModifiedBy>
  <dcterms:created xsi:type="dcterms:W3CDTF">2019-10-08T18:16:35Z</dcterms:created>
  <dcterms:modified xsi:type="dcterms:W3CDTF">2022-09-01T19:32:17Z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0x0101008E5E6276F6E6914CB55C22DA42479339</vt:lpwstr>
  </property>
</Properties>
</file>